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01_Projekty_EU_CR\03_verejne_zakazky\OPZP_5.1_zatepleni_DM_SPSKS_Horice\dodavka\01_priprava\"/>
    </mc:Choice>
  </mc:AlternateContent>
  <bookViews>
    <workbookView xWindow="0" yWindow="0" windowWidth="25200" windowHeight="11535" activeTab="2"/>
  </bookViews>
  <sheets>
    <sheet name="Rekapitulace stavby" sheetId="1" r:id="rId1"/>
    <sheet name="D.1.4.- plyn - Rozvod plynu" sheetId="2" r:id="rId2"/>
    <sheet name="D.1.4.- ÚT - ústřední vyt..." sheetId="3" r:id="rId3"/>
    <sheet name="Pokyny pro vyplnění" sheetId="4" r:id="rId4"/>
  </sheets>
  <definedNames>
    <definedName name="_xlnm._FilterDatabase" localSheetId="1" hidden="1">'D.1.4.- plyn - Rozvod plynu'!$C$78:$K$102</definedName>
    <definedName name="_xlnm._FilterDatabase" localSheetId="2" hidden="1">'D.1.4.- ÚT - ústřední vyt...'!$C$84:$K$213</definedName>
    <definedName name="_xlnm.Print_Titles" localSheetId="1">'D.1.4.- plyn - Rozvod plynu'!$78:$78</definedName>
    <definedName name="_xlnm.Print_Titles" localSheetId="2">'D.1.4.- ÚT - ústřední vyt...'!$84:$84</definedName>
    <definedName name="_xlnm.Print_Titles" localSheetId="0">'Rekapitulace stavby'!$49:$49</definedName>
    <definedName name="_xlnm.Print_Area" localSheetId="1">'D.1.4.- plyn - Rozvod plynu'!$C$4:$J$36,'D.1.4.- plyn - Rozvod plynu'!$C$42:$J$60,'D.1.4.- plyn - Rozvod plynu'!$C$66:$K$102</definedName>
    <definedName name="_xlnm.Print_Area" localSheetId="2">'D.1.4.- ÚT - ústřední vyt...'!$C$4:$J$36,'D.1.4.- ÚT - ústřední vyt...'!$C$42:$J$66,'D.1.4.- ÚT - ústřední vyt...'!$C$72:$K$213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52511"/>
</workbook>
</file>

<file path=xl/calcChain.xml><?xml version="1.0" encoding="utf-8"?>
<calcChain xmlns="http://schemas.openxmlformats.org/spreadsheetml/2006/main">
  <c r="AG52" i="1" l="1"/>
  <c r="J83" i="2"/>
  <c r="AY53" i="1" l="1"/>
  <c r="AX53" i="1"/>
  <c r="BI213" i="3"/>
  <c r="BH213" i="3"/>
  <c r="BG213" i="3"/>
  <c r="BF213" i="3"/>
  <c r="T213" i="3"/>
  <c r="R213" i="3"/>
  <c r="P213" i="3"/>
  <c r="BK213" i="3"/>
  <c r="J213" i="3"/>
  <c r="BE213" i="3" s="1"/>
  <c r="BI212" i="3"/>
  <c r="BH212" i="3"/>
  <c r="BG212" i="3"/>
  <c r="BF212" i="3"/>
  <c r="T212" i="3"/>
  <c r="R212" i="3"/>
  <c r="P212" i="3"/>
  <c r="BK212" i="3"/>
  <c r="J212" i="3"/>
  <c r="BE212" i="3" s="1"/>
  <c r="BI211" i="3"/>
  <c r="BH211" i="3"/>
  <c r="BG211" i="3"/>
  <c r="BF211" i="3"/>
  <c r="T211" i="3"/>
  <c r="R211" i="3"/>
  <c r="P211" i="3"/>
  <c r="BK211" i="3"/>
  <c r="J211" i="3"/>
  <c r="BE211" i="3" s="1"/>
  <c r="BI210" i="3"/>
  <c r="BH210" i="3"/>
  <c r="BG210" i="3"/>
  <c r="BF210" i="3"/>
  <c r="T210" i="3"/>
  <c r="R210" i="3"/>
  <c r="P210" i="3"/>
  <c r="BK210" i="3"/>
  <c r="J210" i="3"/>
  <c r="BE210" i="3" s="1"/>
  <c r="BI209" i="3"/>
  <c r="BH209" i="3"/>
  <c r="BG209" i="3"/>
  <c r="BF209" i="3"/>
  <c r="T209" i="3"/>
  <c r="R209" i="3"/>
  <c r="P209" i="3"/>
  <c r="BK209" i="3"/>
  <c r="J209" i="3"/>
  <c r="BE209" i="3" s="1"/>
  <c r="BI208" i="3"/>
  <c r="BH208" i="3"/>
  <c r="BG208" i="3"/>
  <c r="BF208" i="3"/>
  <c r="T208" i="3"/>
  <c r="R208" i="3"/>
  <c r="P208" i="3"/>
  <c r="BK208" i="3"/>
  <c r="J208" i="3"/>
  <c r="BE208" i="3" s="1"/>
  <c r="BI207" i="3"/>
  <c r="BH207" i="3"/>
  <c r="BG207" i="3"/>
  <c r="BF207" i="3"/>
  <c r="T207" i="3"/>
  <c r="R207" i="3"/>
  <c r="P207" i="3"/>
  <c r="BK207" i="3"/>
  <c r="J207" i="3"/>
  <c r="BE207" i="3"/>
  <c r="BI206" i="3"/>
  <c r="BH206" i="3"/>
  <c r="BG206" i="3"/>
  <c r="BF206" i="3"/>
  <c r="T206" i="3"/>
  <c r="R206" i="3"/>
  <c r="P206" i="3"/>
  <c r="BK206" i="3"/>
  <c r="J206" i="3"/>
  <c r="BE206" i="3" s="1"/>
  <c r="BI205" i="3"/>
  <c r="BH205" i="3"/>
  <c r="BG205" i="3"/>
  <c r="BF205" i="3"/>
  <c r="T205" i="3"/>
  <c r="R205" i="3"/>
  <c r="P205" i="3"/>
  <c r="BK205" i="3"/>
  <c r="J205" i="3"/>
  <c r="BE205" i="3"/>
  <c r="BI204" i="3"/>
  <c r="BH204" i="3"/>
  <c r="BG204" i="3"/>
  <c r="BF204" i="3"/>
  <c r="T204" i="3"/>
  <c r="R204" i="3"/>
  <c r="P204" i="3"/>
  <c r="BK204" i="3"/>
  <c r="J204" i="3"/>
  <c r="BE204" i="3" s="1"/>
  <c r="BI203" i="3"/>
  <c r="BH203" i="3"/>
  <c r="BG203" i="3"/>
  <c r="BF203" i="3"/>
  <c r="T203" i="3"/>
  <c r="R203" i="3"/>
  <c r="P203" i="3"/>
  <c r="BK203" i="3"/>
  <c r="J203" i="3"/>
  <c r="BE203" i="3" s="1"/>
  <c r="BI202" i="3"/>
  <c r="BH202" i="3"/>
  <c r="BG202" i="3"/>
  <c r="BF202" i="3"/>
  <c r="T202" i="3"/>
  <c r="R202" i="3"/>
  <c r="P202" i="3"/>
  <c r="BK202" i="3"/>
  <c r="J202" i="3"/>
  <c r="BE202" i="3" s="1"/>
  <c r="BI201" i="3"/>
  <c r="BH201" i="3"/>
  <c r="BG201" i="3"/>
  <c r="BF201" i="3"/>
  <c r="T201" i="3"/>
  <c r="R201" i="3"/>
  <c r="P201" i="3"/>
  <c r="BK201" i="3"/>
  <c r="J201" i="3"/>
  <c r="BE201" i="3" s="1"/>
  <c r="BI200" i="3"/>
  <c r="BH200" i="3"/>
  <c r="BG200" i="3"/>
  <c r="BF200" i="3"/>
  <c r="T200" i="3"/>
  <c r="R200" i="3"/>
  <c r="P200" i="3"/>
  <c r="BK200" i="3"/>
  <c r="J200" i="3"/>
  <c r="BE200" i="3" s="1"/>
  <c r="BI199" i="3"/>
  <c r="BH199" i="3"/>
  <c r="BG199" i="3"/>
  <c r="BF199" i="3"/>
  <c r="T199" i="3"/>
  <c r="R199" i="3"/>
  <c r="P199" i="3"/>
  <c r="BK199" i="3"/>
  <c r="J199" i="3"/>
  <c r="BE199" i="3"/>
  <c r="BI198" i="3"/>
  <c r="BH198" i="3"/>
  <c r="BG198" i="3"/>
  <c r="BF198" i="3"/>
  <c r="T198" i="3"/>
  <c r="R198" i="3"/>
  <c r="P198" i="3"/>
  <c r="BK198" i="3"/>
  <c r="J198" i="3"/>
  <c r="BE198" i="3" s="1"/>
  <c r="BI197" i="3"/>
  <c r="BH197" i="3"/>
  <c r="BG197" i="3"/>
  <c r="BF197" i="3"/>
  <c r="T197" i="3"/>
  <c r="R197" i="3"/>
  <c r="P197" i="3"/>
  <c r="BK197" i="3"/>
  <c r="J197" i="3"/>
  <c r="BE197" i="3"/>
  <c r="BI196" i="3"/>
  <c r="BH196" i="3"/>
  <c r="BG196" i="3"/>
  <c r="BF196" i="3"/>
  <c r="T196" i="3"/>
  <c r="R196" i="3"/>
  <c r="P196" i="3"/>
  <c r="BK196" i="3"/>
  <c r="J196" i="3"/>
  <c r="BE196" i="3" s="1"/>
  <c r="BI195" i="3"/>
  <c r="BH195" i="3"/>
  <c r="BG195" i="3"/>
  <c r="BF195" i="3"/>
  <c r="T195" i="3"/>
  <c r="R195" i="3"/>
  <c r="P195" i="3"/>
  <c r="BK195" i="3"/>
  <c r="J195" i="3"/>
  <c r="BE195" i="3" s="1"/>
  <c r="BI194" i="3"/>
  <c r="BH194" i="3"/>
  <c r="BG194" i="3"/>
  <c r="BF194" i="3"/>
  <c r="T194" i="3"/>
  <c r="R194" i="3"/>
  <c r="P194" i="3"/>
  <c r="BK194" i="3"/>
  <c r="J194" i="3"/>
  <c r="BE194" i="3" s="1"/>
  <c r="BI193" i="3"/>
  <c r="BH193" i="3"/>
  <c r="BG193" i="3"/>
  <c r="BF193" i="3"/>
  <c r="T193" i="3"/>
  <c r="R193" i="3"/>
  <c r="P193" i="3"/>
  <c r="BK193" i="3"/>
  <c r="J193" i="3"/>
  <c r="BE193" i="3" s="1"/>
  <c r="BI192" i="3"/>
  <c r="BH192" i="3"/>
  <c r="BG192" i="3"/>
  <c r="BF192" i="3"/>
  <c r="T192" i="3"/>
  <c r="R192" i="3"/>
  <c r="P192" i="3"/>
  <c r="BK192" i="3"/>
  <c r="J192" i="3"/>
  <c r="BE192" i="3" s="1"/>
  <c r="BI191" i="3"/>
  <c r="BH191" i="3"/>
  <c r="BG191" i="3"/>
  <c r="BF191" i="3"/>
  <c r="T191" i="3"/>
  <c r="R191" i="3"/>
  <c r="P191" i="3"/>
  <c r="BK191" i="3"/>
  <c r="J191" i="3"/>
  <c r="BE191" i="3"/>
  <c r="BI190" i="3"/>
  <c r="BH190" i="3"/>
  <c r="BG190" i="3"/>
  <c r="BF190" i="3"/>
  <c r="T190" i="3"/>
  <c r="R190" i="3"/>
  <c r="P190" i="3"/>
  <c r="BK190" i="3"/>
  <c r="J190" i="3"/>
  <c r="BE190" i="3" s="1"/>
  <c r="BI189" i="3"/>
  <c r="BH189" i="3"/>
  <c r="BG189" i="3"/>
  <c r="BF189" i="3"/>
  <c r="T189" i="3"/>
  <c r="R189" i="3"/>
  <c r="P189" i="3"/>
  <c r="BK189" i="3"/>
  <c r="J189" i="3"/>
  <c r="BE189" i="3"/>
  <c r="BI188" i="3"/>
  <c r="BH188" i="3"/>
  <c r="BG188" i="3"/>
  <c r="BF188" i="3"/>
  <c r="T188" i="3"/>
  <c r="R188" i="3"/>
  <c r="R187" i="3"/>
  <c r="P188" i="3"/>
  <c r="BK188" i="3"/>
  <c r="BK187" i="3" s="1"/>
  <c r="J187" i="3" s="1"/>
  <c r="J65" i="3" s="1"/>
  <c r="J188" i="3"/>
  <c r="BE188" i="3" s="1"/>
  <c r="BI186" i="3"/>
  <c r="BH186" i="3"/>
  <c r="BG186" i="3"/>
  <c r="BF186" i="3"/>
  <c r="T186" i="3"/>
  <c r="R186" i="3"/>
  <c r="P186" i="3"/>
  <c r="BK186" i="3"/>
  <c r="J186" i="3"/>
  <c r="BE186" i="3" s="1"/>
  <c r="BI185" i="3"/>
  <c r="BH185" i="3"/>
  <c r="BG185" i="3"/>
  <c r="BF185" i="3"/>
  <c r="T185" i="3"/>
  <c r="R185" i="3"/>
  <c r="P185" i="3"/>
  <c r="BK185" i="3"/>
  <c r="J185" i="3"/>
  <c r="BE185" i="3" s="1"/>
  <c r="BI184" i="3"/>
  <c r="BH184" i="3"/>
  <c r="BG184" i="3"/>
  <c r="BF184" i="3"/>
  <c r="T184" i="3"/>
  <c r="R184" i="3"/>
  <c r="P184" i="3"/>
  <c r="BK184" i="3"/>
  <c r="J184" i="3"/>
  <c r="BE184" i="3" s="1"/>
  <c r="BI183" i="3"/>
  <c r="BH183" i="3"/>
  <c r="BG183" i="3"/>
  <c r="BF183" i="3"/>
  <c r="T183" i="3"/>
  <c r="R183" i="3"/>
  <c r="P183" i="3"/>
  <c r="BK183" i="3"/>
  <c r="J183" i="3"/>
  <c r="BE183" i="3" s="1"/>
  <c r="BI182" i="3"/>
  <c r="BH182" i="3"/>
  <c r="BG182" i="3"/>
  <c r="BF182" i="3"/>
  <c r="T182" i="3"/>
  <c r="R182" i="3"/>
  <c r="P182" i="3"/>
  <c r="BK182" i="3"/>
  <c r="J182" i="3"/>
  <c r="BE182" i="3" s="1"/>
  <c r="BI181" i="3"/>
  <c r="BH181" i="3"/>
  <c r="BG181" i="3"/>
  <c r="BF181" i="3"/>
  <c r="T181" i="3"/>
  <c r="R181" i="3"/>
  <c r="P181" i="3"/>
  <c r="BK181" i="3"/>
  <c r="J181" i="3"/>
  <c r="BE181" i="3"/>
  <c r="BI180" i="3"/>
  <c r="BH180" i="3"/>
  <c r="BG180" i="3"/>
  <c r="BF180" i="3"/>
  <c r="T180" i="3"/>
  <c r="R180" i="3"/>
  <c r="P180" i="3"/>
  <c r="BK180" i="3"/>
  <c r="J180" i="3"/>
  <c r="BE180" i="3" s="1"/>
  <c r="BI179" i="3"/>
  <c r="BH179" i="3"/>
  <c r="BG179" i="3"/>
  <c r="BF179" i="3"/>
  <c r="T179" i="3"/>
  <c r="R179" i="3"/>
  <c r="P179" i="3"/>
  <c r="BK179" i="3"/>
  <c r="J179" i="3"/>
  <c r="BE179" i="3"/>
  <c r="BI178" i="3"/>
  <c r="BH178" i="3"/>
  <c r="BG178" i="3"/>
  <c r="BF178" i="3"/>
  <c r="T178" i="3"/>
  <c r="R178" i="3"/>
  <c r="P178" i="3"/>
  <c r="BK178" i="3"/>
  <c r="J178" i="3"/>
  <c r="BE178" i="3" s="1"/>
  <c r="BI177" i="3"/>
  <c r="BH177" i="3"/>
  <c r="BG177" i="3"/>
  <c r="BF177" i="3"/>
  <c r="T177" i="3"/>
  <c r="R177" i="3"/>
  <c r="P177" i="3"/>
  <c r="BK177" i="3"/>
  <c r="J177" i="3"/>
  <c r="BE177" i="3"/>
  <c r="BI176" i="3"/>
  <c r="BH176" i="3"/>
  <c r="BG176" i="3"/>
  <c r="BF176" i="3"/>
  <c r="T176" i="3"/>
  <c r="R176" i="3"/>
  <c r="P176" i="3"/>
  <c r="BK176" i="3"/>
  <c r="J176" i="3"/>
  <c r="BE176" i="3" s="1"/>
  <c r="BI175" i="3"/>
  <c r="BH175" i="3"/>
  <c r="BG175" i="3"/>
  <c r="BF175" i="3"/>
  <c r="T175" i="3"/>
  <c r="R175" i="3"/>
  <c r="P175" i="3"/>
  <c r="BK175" i="3"/>
  <c r="J175" i="3"/>
  <c r="BE175" i="3" s="1"/>
  <c r="BI174" i="3"/>
  <c r="BH174" i="3"/>
  <c r="BG174" i="3"/>
  <c r="BF174" i="3"/>
  <c r="T174" i="3"/>
  <c r="R174" i="3"/>
  <c r="P174" i="3"/>
  <c r="BK174" i="3"/>
  <c r="J174" i="3"/>
  <c r="BE174" i="3" s="1"/>
  <c r="BI173" i="3"/>
  <c r="BH173" i="3"/>
  <c r="BG173" i="3"/>
  <c r="BF173" i="3"/>
  <c r="T173" i="3"/>
  <c r="R173" i="3"/>
  <c r="P173" i="3"/>
  <c r="BK173" i="3"/>
  <c r="J173" i="3"/>
  <c r="BE173" i="3"/>
  <c r="BI172" i="3"/>
  <c r="BH172" i="3"/>
  <c r="BG172" i="3"/>
  <c r="BF172" i="3"/>
  <c r="T172" i="3"/>
  <c r="R172" i="3"/>
  <c r="P172" i="3"/>
  <c r="BK172" i="3"/>
  <c r="J172" i="3"/>
  <c r="BE172" i="3" s="1"/>
  <c r="BI171" i="3"/>
  <c r="BH171" i="3"/>
  <c r="BG171" i="3"/>
  <c r="BF171" i="3"/>
  <c r="T171" i="3"/>
  <c r="R171" i="3"/>
  <c r="P171" i="3"/>
  <c r="BK171" i="3"/>
  <c r="J171" i="3"/>
  <c r="BE171" i="3"/>
  <c r="BI170" i="3"/>
  <c r="BH170" i="3"/>
  <c r="BG170" i="3"/>
  <c r="BF170" i="3"/>
  <c r="T170" i="3"/>
  <c r="R170" i="3"/>
  <c r="P170" i="3"/>
  <c r="BK170" i="3"/>
  <c r="J170" i="3"/>
  <c r="BE170" i="3" s="1"/>
  <c r="BI169" i="3"/>
  <c r="BH169" i="3"/>
  <c r="BG169" i="3"/>
  <c r="BF169" i="3"/>
  <c r="T169" i="3"/>
  <c r="R169" i="3"/>
  <c r="P169" i="3"/>
  <c r="BK169" i="3"/>
  <c r="J169" i="3"/>
  <c r="BE169" i="3"/>
  <c r="BI168" i="3"/>
  <c r="BH168" i="3"/>
  <c r="BG168" i="3"/>
  <c r="BF168" i="3"/>
  <c r="T168" i="3"/>
  <c r="R168" i="3"/>
  <c r="P168" i="3"/>
  <c r="BK168" i="3"/>
  <c r="J168" i="3"/>
  <c r="BE168" i="3" s="1"/>
  <c r="BI167" i="3"/>
  <c r="BH167" i="3"/>
  <c r="BG167" i="3"/>
  <c r="BF167" i="3"/>
  <c r="T167" i="3"/>
  <c r="R167" i="3"/>
  <c r="P167" i="3"/>
  <c r="BK167" i="3"/>
  <c r="J167" i="3"/>
  <c r="BE167" i="3" s="1"/>
  <c r="BI166" i="3"/>
  <c r="BH166" i="3"/>
  <c r="BG166" i="3"/>
  <c r="BF166" i="3"/>
  <c r="T166" i="3"/>
  <c r="R166" i="3"/>
  <c r="P166" i="3"/>
  <c r="BK166" i="3"/>
  <c r="J166" i="3"/>
  <c r="BE166" i="3" s="1"/>
  <c r="BI165" i="3"/>
  <c r="BH165" i="3"/>
  <c r="BG165" i="3"/>
  <c r="BF165" i="3"/>
  <c r="T165" i="3"/>
  <c r="R165" i="3"/>
  <c r="P165" i="3"/>
  <c r="BK165" i="3"/>
  <c r="J165" i="3"/>
  <c r="BE165" i="3"/>
  <c r="BI164" i="3"/>
  <c r="BH164" i="3"/>
  <c r="BG164" i="3"/>
  <c r="BF164" i="3"/>
  <c r="T164" i="3"/>
  <c r="R164" i="3"/>
  <c r="P164" i="3"/>
  <c r="BK164" i="3"/>
  <c r="J164" i="3"/>
  <c r="BE164" i="3" s="1"/>
  <c r="BI163" i="3"/>
  <c r="BH163" i="3"/>
  <c r="BG163" i="3"/>
  <c r="BF163" i="3"/>
  <c r="T163" i="3"/>
  <c r="R163" i="3"/>
  <c r="P163" i="3"/>
  <c r="BK163" i="3"/>
  <c r="J163" i="3"/>
  <c r="BE163" i="3"/>
  <c r="BI162" i="3"/>
  <c r="BH162" i="3"/>
  <c r="BG162" i="3"/>
  <c r="BF162" i="3"/>
  <c r="T162" i="3"/>
  <c r="R162" i="3"/>
  <c r="P162" i="3"/>
  <c r="BK162" i="3"/>
  <c r="J162" i="3"/>
  <c r="BE162" i="3" s="1"/>
  <c r="BI161" i="3"/>
  <c r="BH161" i="3"/>
  <c r="BG161" i="3"/>
  <c r="BF161" i="3"/>
  <c r="T161" i="3"/>
  <c r="R161" i="3"/>
  <c r="P161" i="3"/>
  <c r="BK161" i="3"/>
  <c r="J161" i="3"/>
  <c r="BE161" i="3"/>
  <c r="BI160" i="3"/>
  <c r="BH160" i="3"/>
  <c r="BG160" i="3"/>
  <c r="BF160" i="3"/>
  <c r="T160" i="3"/>
  <c r="R160" i="3"/>
  <c r="P160" i="3"/>
  <c r="BK160" i="3"/>
  <c r="J160" i="3"/>
  <c r="BE160" i="3" s="1"/>
  <c r="BI159" i="3"/>
  <c r="BH159" i="3"/>
  <c r="BG159" i="3"/>
  <c r="BF159" i="3"/>
  <c r="T159" i="3"/>
  <c r="R159" i="3"/>
  <c r="R158" i="3" s="1"/>
  <c r="R86" i="3" s="1"/>
  <c r="R85" i="3" s="1"/>
  <c r="P159" i="3"/>
  <c r="BK159" i="3"/>
  <c r="J159" i="3"/>
  <c r="BE159" i="3" s="1"/>
  <c r="BI157" i="3"/>
  <c r="BH157" i="3"/>
  <c r="BG157" i="3"/>
  <c r="BF157" i="3"/>
  <c r="T157" i="3"/>
  <c r="R157" i="3"/>
  <c r="P157" i="3"/>
  <c r="BK157" i="3"/>
  <c r="J157" i="3"/>
  <c r="BE157" i="3"/>
  <c r="BI156" i="3"/>
  <c r="BH156" i="3"/>
  <c r="BG156" i="3"/>
  <c r="BF156" i="3"/>
  <c r="T156" i="3"/>
  <c r="R156" i="3"/>
  <c r="P156" i="3"/>
  <c r="BK156" i="3"/>
  <c r="J156" i="3"/>
  <c r="BE156" i="3" s="1"/>
  <c r="BI155" i="3"/>
  <c r="BH155" i="3"/>
  <c r="BG155" i="3"/>
  <c r="BF155" i="3"/>
  <c r="T155" i="3"/>
  <c r="R155" i="3"/>
  <c r="P155" i="3"/>
  <c r="BK155" i="3"/>
  <c r="J155" i="3"/>
  <c r="BE155" i="3"/>
  <c r="BI154" i="3"/>
  <c r="BH154" i="3"/>
  <c r="BG154" i="3"/>
  <c r="BF154" i="3"/>
  <c r="T154" i="3"/>
  <c r="R154" i="3"/>
  <c r="P154" i="3"/>
  <c r="BK154" i="3"/>
  <c r="J154" i="3"/>
  <c r="BE154" i="3" s="1"/>
  <c r="BI153" i="3"/>
  <c r="BH153" i="3"/>
  <c r="BG153" i="3"/>
  <c r="BF153" i="3"/>
  <c r="T153" i="3"/>
  <c r="R153" i="3"/>
  <c r="P153" i="3"/>
  <c r="BK153" i="3"/>
  <c r="J153" i="3"/>
  <c r="BE153" i="3" s="1"/>
  <c r="BI152" i="3"/>
  <c r="BH152" i="3"/>
  <c r="BG152" i="3"/>
  <c r="BF152" i="3"/>
  <c r="T152" i="3"/>
  <c r="R152" i="3"/>
  <c r="P152" i="3"/>
  <c r="BK152" i="3"/>
  <c r="J152" i="3"/>
  <c r="BE152" i="3" s="1"/>
  <c r="BI151" i="3"/>
  <c r="BH151" i="3"/>
  <c r="BG151" i="3"/>
  <c r="BF151" i="3"/>
  <c r="T151" i="3"/>
  <c r="R151" i="3"/>
  <c r="P151" i="3"/>
  <c r="BK151" i="3"/>
  <c r="J151" i="3"/>
  <c r="BE151" i="3"/>
  <c r="BI150" i="3"/>
  <c r="BH150" i="3"/>
  <c r="BG150" i="3"/>
  <c r="BF150" i="3"/>
  <c r="T150" i="3"/>
  <c r="R150" i="3"/>
  <c r="P150" i="3"/>
  <c r="BK150" i="3"/>
  <c r="J150" i="3"/>
  <c r="BE150" i="3" s="1"/>
  <c r="BI149" i="3"/>
  <c r="BH149" i="3"/>
  <c r="BG149" i="3"/>
  <c r="BF149" i="3"/>
  <c r="T149" i="3"/>
  <c r="R149" i="3"/>
  <c r="P149" i="3"/>
  <c r="BK149" i="3"/>
  <c r="J149" i="3"/>
  <c r="BE149" i="3"/>
  <c r="BI148" i="3"/>
  <c r="BH148" i="3"/>
  <c r="BG148" i="3"/>
  <c r="BF148" i="3"/>
  <c r="T148" i="3"/>
  <c r="R148" i="3"/>
  <c r="P148" i="3"/>
  <c r="BK148" i="3"/>
  <c r="J148" i="3"/>
  <c r="BE148" i="3" s="1"/>
  <c r="BI147" i="3"/>
  <c r="BH147" i="3"/>
  <c r="BG147" i="3"/>
  <c r="BF147" i="3"/>
  <c r="T147" i="3"/>
  <c r="R147" i="3"/>
  <c r="P147" i="3"/>
  <c r="BK147" i="3"/>
  <c r="J147" i="3"/>
  <c r="BE147" i="3"/>
  <c r="BI146" i="3"/>
  <c r="BH146" i="3"/>
  <c r="BG146" i="3"/>
  <c r="BF146" i="3"/>
  <c r="T146" i="3"/>
  <c r="R146" i="3"/>
  <c r="P146" i="3"/>
  <c r="BK146" i="3"/>
  <c r="J146" i="3"/>
  <c r="BE146" i="3" s="1"/>
  <c r="BI145" i="3"/>
  <c r="BH145" i="3"/>
  <c r="BG145" i="3"/>
  <c r="BF145" i="3"/>
  <c r="T145" i="3"/>
  <c r="R145" i="3"/>
  <c r="P145" i="3"/>
  <c r="BK145" i="3"/>
  <c r="J145" i="3"/>
  <c r="BE145" i="3" s="1"/>
  <c r="BI144" i="3"/>
  <c r="BH144" i="3"/>
  <c r="BG144" i="3"/>
  <c r="BF144" i="3"/>
  <c r="T144" i="3"/>
  <c r="R144" i="3"/>
  <c r="P144" i="3"/>
  <c r="BK144" i="3"/>
  <c r="J144" i="3"/>
  <c r="BE144" i="3" s="1"/>
  <c r="BI143" i="3"/>
  <c r="BH143" i="3"/>
  <c r="BG143" i="3"/>
  <c r="BF143" i="3"/>
  <c r="T143" i="3"/>
  <c r="R143" i="3"/>
  <c r="R142" i="3" s="1"/>
  <c r="P143" i="3"/>
  <c r="BK143" i="3"/>
  <c r="J143" i="3"/>
  <c r="BE143" i="3"/>
  <c r="BI141" i="3"/>
  <c r="BH141" i="3"/>
  <c r="BG141" i="3"/>
  <c r="BF141" i="3"/>
  <c r="T141" i="3"/>
  <c r="R141" i="3"/>
  <c r="P141" i="3"/>
  <c r="BK141" i="3"/>
  <c r="J141" i="3"/>
  <c r="BE141" i="3"/>
  <c r="BI140" i="3"/>
  <c r="BH140" i="3"/>
  <c r="BG140" i="3"/>
  <c r="BF140" i="3"/>
  <c r="T140" i="3"/>
  <c r="R140" i="3"/>
  <c r="P140" i="3"/>
  <c r="BK140" i="3"/>
  <c r="J140" i="3"/>
  <c r="BE140" i="3" s="1"/>
  <c r="BI139" i="3"/>
  <c r="BH139" i="3"/>
  <c r="BG139" i="3"/>
  <c r="BF139" i="3"/>
  <c r="T139" i="3"/>
  <c r="R139" i="3"/>
  <c r="P139" i="3"/>
  <c r="BK139" i="3"/>
  <c r="J139" i="3"/>
  <c r="BE139" i="3" s="1"/>
  <c r="BI138" i="3"/>
  <c r="BH138" i="3"/>
  <c r="BG138" i="3"/>
  <c r="BF138" i="3"/>
  <c r="T138" i="3"/>
  <c r="R138" i="3"/>
  <c r="P138" i="3"/>
  <c r="BK138" i="3"/>
  <c r="J138" i="3"/>
  <c r="BE138" i="3" s="1"/>
  <c r="BI137" i="3"/>
  <c r="BH137" i="3"/>
  <c r="BG137" i="3"/>
  <c r="BF137" i="3"/>
  <c r="T137" i="3"/>
  <c r="R137" i="3"/>
  <c r="P137" i="3"/>
  <c r="BK137" i="3"/>
  <c r="J137" i="3"/>
  <c r="BE137" i="3"/>
  <c r="BI136" i="3"/>
  <c r="BH136" i="3"/>
  <c r="BG136" i="3"/>
  <c r="BF136" i="3"/>
  <c r="T136" i="3"/>
  <c r="R136" i="3"/>
  <c r="P136" i="3"/>
  <c r="BK136" i="3"/>
  <c r="J136" i="3"/>
  <c r="BE136" i="3" s="1"/>
  <c r="BI135" i="3"/>
  <c r="BH135" i="3"/>
  <c r="BG135" i="3"/>
  <c r="BF135" i="3"/>
  <c r="T135" i="3"/>
  <c r="R135" i="3"/>
  <c r="P135" i="3"/>
  <c r="BK135" i="3"/>
  <c r="J135" i="3"/>
  <c r="BE135" i="3"/>
  <c r="BI134" i="3"/>
  <c r="BH134" i="3"/>
  <c r="BG134" i="3"/>
  <c r="BF134" i="3"/>
  <c r="T134" i="3"/>
  <c r="R134" i="3"/>
  <c r="P134" i="3"/>
  <c r="BK134" i="3"/>
  <c r="J134" i="3"/>
  <c r="BE134" i="3" s="1"/>
  <c r="BI133" i="3"/>
  <c r="BH133" i="3"/>
  <c r="BG133" i="3"/>
  <c r="BF133" i="3"/>
  <c r="T133" i="3"/>
  <c r="R133" i="3"/>
  <c r="P133" i="3"/>
  <c r="BK133" i="3"/>
  <c r="J133" i="3"/>
  <c r="BE133" i="3"/>
  <c r="BI132" i="3"/>
  <c r="BH132" i="3"/>
  <c r="BG132" i="3"/>
  <c r="BF132" i="3"/>
  <c r="T132" i="3"/>
  <c r="R132" i="3"/>
  <c r="R131" i="3"/>
  <c r="P132" i="3"/>
  <c r="BK132" i="3"/>
  <c r="BK131" i="3"/>
  <c r="J131" i="3" s="1"/>
  <c r="J62" i="3" s="1"/>
  <c r="J132" i="3"/>
  <c r="BE132" i="3" s="1"/>
  <c r="BI130" i="3"/>
  <c r="BH130" i="3"/>
  <c r="BG130" i="3"/>
  <c r="BF130" i="3"/>
  <c r="T130" i="3"/>
  <c r="R130" i="3"/>
  <c r="P130" i="3"/>
  <c r="BK130" i="3"/>
  <c r="J130" i="3"/>
  <c r="BE130" i="3" s="1"/>
  <c r="BI129" i="3"/>
  <c r="BH129" i="3"/>
  <c r="BG129" i="3"/>
  <c r="BF129" i="3"/>
  <c r="T129" i="3"/>
  <c r="R129" i="3"/>
  <c r="P129" i="3"/>
  <c r="BK129" i="3"/>
  <c r="J129" i="3"/>
  <c r="BE129" i="3" s="1"/>
  <c r="BI128" i="3"/>
  <c r="BH128" i="3"/>
  <c r="BG128" i="3"/>
  <c r="BF128" i="3"/>
  <c r="T128" i="3"/>
  <c r="R128" i="3"/>
  <c r="P128" i="3"/>
  <c r="BK128" i="3"/>
  <c r="J128" i="3"/>
  <c r="BE128" i="3" s="1"/>
  <c r="BI127" i="3"/>
  <c r="BH127" i="3"/>
  <c r="BG127" i="3"/>
  <c r="BF127" i="3"/>
  <c r="T127" i="3"/>
  <c r="R127" i="3"/>
  <c r="P127" i="3"/>
  <c r="BK127" i="3"/>
  <c r="J127" i="3"/>
  <c r="BE127" i="3"/>
  <c r="BI126" i="3"/>
  <c r="BH126" i="3"/>
  <c r="BG126" i="3"/>
  <c r="BF126" i="3"/>
  <c r="T126" i="3"/>
  <c r="R126" i="3"/>
  <c r="P126" i="3"/>
  <c r="BK126" i="3"/>
  <c r="J126" i="3"/>
  <c r="BE126" i="3" s="1"/>
  <c r="BI125" i="3"/>
  <c r="BH125" i="3"/>
  <c r="BG125" i="3"/>
  <c r="BF125" i="3"/>
  <c r="T125" i="3"/>
  <c r="R125" i="3"/>
  <c r="P125" i="3"/>
  <c r="BK125" i="3"/>
  <c r="J125" i="3"/>
  <c r="BE125" i="3"/>
  <c r="BI124" i="3"/>
  <c r="BH124" i="3"/>
  <c r="BG124" i="3"/>
  <c r="BF124" i="3"/>
  <c r="T124" i="3"/>
  <c r="R124" i="3"/>
  <c r="P124" i="3"/>
  <c r="BK124" i="3"/>
  <c r="J124" i="3"/>
  <c r="BE124" i="3" s="1"/>
  <c r="BI123" i="3"/>
  <c r="BH123" i="3"/>
  <c r="BG123" i="3"/>
  <c r="BF123" i="3"/>
  <c r="T123" i="3"/>
  <c r="R123" i="3"/>
  <c r="P123" i="3"/>
  <c r="BK123" i="3"/>
  <c r="J123" i="3"/>
  <c r="BE123" i="3"/>
  <c r="BI122" i="3"/>
  <c r="BH122" i="3"/>
  <c r="BG122" i="3"/>
  <c r="BF122" i="3"/>
  <c r="T122" i="3"/>
  <c r="R122" i="3"/>
  <c r="P122" i="3"/>
  <c r="BK122" i="3"/>
  <c r="J122" i="3"/>
  <c r="BE122" i="3" s="1"/>
  <c r="BI121" i="3"/>
  <c r="BH121" i="3"/>
  <c r="BG121" i="3"/>
  <c r="BF121" i="3"/>
  <c r="T121" i="3"/>
  <c r="R121" i="3"/>
  <c r="P121" i="3"/>
  <c r="BK121" i="3"/>
  <c r="BK117" i="3" s="1"/>
  <c r="J117" i="3" s="1"/>
  <c r="J61" i="3" s="1"/>
  <c r="J121" i="3"/>
  <c r="BE121" i="3" s="1"/>
  <c r="BI120" i="3"/>
  <c r="BH120" i="3"/>
  <c r="BG120" i="3"/>
  <c r="BF120" i="3"/>
  <c r="T120" i="3"/>
  <c r="R120" i="3"/>
  <c r="P120" i="3"/>
  <c r="BK120" i="3"/>
  <c r="J120" i="3"/>
  <c r="BE120" i="3" s="1"/>
  <c r="BI119" i="3"/>
  <c r="BH119" i="3"/>
  <c r="BG119" i="3"/>
  <c r="BF119" i="3"/>
  <c r="T119" i="3"/>
  <c r="R119" i="3"/>
  <c r="P119" i="3"/>
  <c r="BK119" i="3"/>
  <c r="J119" i="3"/>
  <c r="BE119" i="3"/>
  <c r="BI118" i="3"/>
  <c r="BH118" i="3"/>
  <c r="BG118" i="3"/>
  <c r="BF118" i="3"/>
  <c r="T118" i="3"/>
  <c r="T117" i="3" s="1"/>
  <c r="R118" i="3"/>
  <c r="R117" i="3"/>
  <c r="P118" i="3"/>
  <c r="BK118" i="3"/>
  <c r="J118" i="3"/>
  <c r="BE118" i="3" s="1"/>
  <c r="BI116" i="3"/>
  <c r="BH116" i="3"/>
  <c r="BG116" i="3"/>
  <c r="BF116" i="3"/>
  <c r="T116" i="3"/>
  <c r="R116" i="3"/>
  <c r="P116" i="3"/>
  <c r="BK116" i="3"/>
  <c r="J116" i="3"/>
  <c r="BE116" i="3" s="1"/>
  <c r="BI115" i="3"/>
  <c r="BH115" i="3"/>
  <c r="BG115" i="3"/>
  <c r="BF115" i="3"/>
  <c r="T115" i="3"/>
  <c r="R115" i="3"/>
  <c r="P115" i="3"/>
  <c r="BK115" i="3"/>
  <c r="J115" i="3"/>
  <c r="BE115" i="3"/>
  <c r="BI114" i="3"/>
  <c r="BH114" i="3"/>
  <c r="BG114" i="3"/>
  <c r="BF114" i="3"/>
  <c r="T114" i="3"/>
  <c r="R114" i="3"/>
  <c r="P114" i="3"/>
  <c r="BK114" i="3"/>
  <c r="J114" i="3"/>
  <c r="BE114" i="3" s="1"/>
  <c r="BI113" i="3"/>
  <c r="BH113" i="3"/>
  <c r="BG113" i="3"/>
  <c r="BF113" i="3"/>
  <c r="T113" i="3"/>
  <c r="R113" i="3"/>
  <c r="P113" i="3"/>
  <c r="BK113" i="3"/>
  <c r="J113" i="3"/>
  <c r="BE113" i="3"/>
  <c r="BI112" i="3"/>
  <c r="BH112" i="3"/>
  <c r="BG112" i="3"/>
  <c r="BF112" i="3"/>
  <c r="T112" i="3"/>
  <c r="R112" i="3"/>
  <c r="P112" i="3"/>
  <c r="BK112" i="3"/>
  <c r="J112" i="3"/>
  <c r="BE112" i="3" s="1"/>
  <c r="BI111" i="3"/>
  <c r="BH111" i="3"/>
  <c r="BG111" i="3"/>
  <c r="BF111" i="3"/>
  <c r="T111" i="3"/>
  <c r="R111" i="3"/>
  <c r="P111" i="3"/>
  <c r="BK111" i="3"/>
  <c r="J111" i="3"/>
  <c r="BE111" i="3" s="1"/>
  <c r="BI110" i="3"/>
  <c r="BH110" i="3"/>
  <c r="BG110" i="3"/>
  <c r="BF110" i="3"/>
  <c r="T110" i="3"/>
  <c r="R110" i="3"/>
  <c r="P110" i="3"/>
  <c r="BK110" i="3"/>
  <c r="J110" i="3"/>
  <c r="BE110" i="3" s="1"/>
  <c r="BI109" i="3"/>
  <c r="BH109" i="3"/>
  <c r="BG109" i="3"/>
  <c r="BF109" i="3"/>
  <c r="T109" i="3"/>
  <c r="R109" i="3"/>
  <c r="P109" i="3"/>
  <c r="BK109" i="3"/>
  <c r="J109" i="3"/>
  <c r="BE109" i="3"/>
  <c r="BI108" i="3"/>
  <c r="BH108" i="3"/>
  <c r="BG108" i="3"/>
  <c r="BF108" i="3"/>
  <c r="T108" i="3"/>
  <c r="R108" i="3"/>
  <c r="P108" i="3"/>
  <c r="BK108" i="3"/>
  <c r="J108" i="3"/>
  <c r="BE108" i="3" s="1"/>
  <c r="BI107" i="3"/>
  <c r="BH107" i="3"/>
  <c r="BG107" i="3"/>
  <c r="BF107" i="3"/>
  <c r="T107" i="3"/>
  <c r="R107" i="3"/>
  <c r="P107" i="3"/>
  <c r="BK107" i="3"/>
  <c r="J107" i="3"/>
  <c r="BE107" i="3"/>
  <c r="BI106" i="3"/>
  <c r="BH106" i="3"/>
  <c r="BG106" i="3"/>
  <c r="BF106" i="3"/>
  <c r="T106" i="3"/>
  <c r="R106" i="3"/>
  <c r="P106" i="3"/>
  <c r="BK106" i="3"/>
  <c r="J106" i="3"/>
  <c r="BE106" i="3" s="1"/>
  <c r="BI105" i="3"/>
  <c r="BH105" i="3"/>
  <c r="BG105" i="3"/>
  <c r="BF105" i="3"/>
  <c r="T105" i="3"/>
  <c r="R105" i="3"/>
  <c r="P105" i="3"/>
  <c r="BK105" i="3"/>
  <c r="J105" i="3"/>
  <c r="BE105" i="3"/>
  <c r="BI104" i="3"/>
  <c r="BH104" i="3"/>
  <c r="BG104" i="3"/>
  <c r="BF104" i="3"/>
  <c r="T104" i="3"/>
  <c r="R104" i="3"/>
  <c r="P104" i="3"/>
  <c r="BK104" i="3"/>
  <c r="J104" i="3"/>
  <c r="BE104" i="3" s="1"/>
  <c r="BI103" i="3"/>
  <c r="BH103" i="3"/>
  <c r="BG103" i="3"/>
  <c r="BF103" i="3"/>
  <c r="T103" i="3"/>
  <c r="R103" i="3"/>
  <c r="P103" i="3"/>
  <c r="BK103" i="3"/>
  <c r="BK99" i="3" s="1"/>
  <c r="J99" i="3" s="1"/>
  <c r="J60" i="3" s="1"/>
  <c r="J103" i="3"/>
  <c r="BE103" i="3" s="1"/>
  <c r="BI102" i="3"/>
  <c r="BH102" i="3"/>
  <c r="BG102" i="3"/>
  <c r="BF102" i="3"/>
  <c r="T102" i="3"/>
  <c r="R102" i="3"/>
  <c r="P102" i="3"/>
  <c r="BK102" i="3"/>
  <c r="J102" i="3"/>
  <c r="BE102" i="3" s="1"/>
  <c r="BI101" i="3"/>
  <c r="BH101" i="3"/>
  <c r="BG101" i="3"/>
  <c r="BF101" i="3"/>
  <c r="T101" i="3"/>
  <c r="R101" i="3"/>
  <c r="P101" i="3"/>
  <c r="BK101" i="3"/>
  <c r="J101" i="3"/>
  <c r="BE101" i="3"/>
  <c r="BI100" i="3"/>
  <c r="BH100" i="3"/>
  <c r="BG100" i="3"/>
  <c r="BF100" i="3"/>
  <c r="T100" i="3"/>
  <c r="T99" i="3" s="1"/>
  <c r="R100" i="3"/>
  <c r="R99" i="3"/>
  <c r="P100" i="3"/>
  <c r="BK100" i="3"/>
  <c r="J100" i="3"/>
  <c r="BE100" i="3" s="1"/>
  <c r="BI98" i="3"/>
  <c r="BH98" i="3"/>
  <c r="BG98" i="3"/>
  <c r="BF98" i="3"/>
  <c r="T98" i="3"/>
  <c r="R98" i="3"/>
  <c r="P98" i="3"/>
  <c r="BK98" i="3"/>
  <c r="J98" i="3"/>
  <c r="BE98" i="3" s="1"/>
  <c r="BI97" i="3"/>
  <c r="BH97" i="3"/>
  <c r="BG97" i="3"/>
  <c r="BF97" i="3"/>
  <c r="T97" i="3"/>
  <c r="R97" i="3"/>
  <c r="P97" i="3"/>
  <c r="BK97" i="3"/>
  <c r="J97" i="3"/>
  <c r="BE97" i="3"/>
  <c r="BI96" i="3"/>
  <c r="BH96" i="3"/>
  <c r="BG96" i="3"/>
  <c r="BF96" i="3"/>
  <c r="T96" i="3"/>
  <c r="R96" i="3"/>
  <c r="R95" i="3"/>
  <c r="P96" i="3"/>
  <c r="BK96" i="3"/>
  <c r="BK95" i="3" s="1"/>
  <c r="J95" i="3" s="1"/>
  <c r="J59" i="3" s="1"/>
  <c r="J96" i="3"/>
  <c r="BE96" i="3" s="1"/>
  <c r="BI94" i="3"/>
  <c r="BH94" i="3"/>
  <c r="BG94" i="3"/>
  <c r="BF94" i="3"/>
  <c r="T94" i="3"/>
  <c r="R94" i="3"/>
  <c r="P94" i="3"/>
  <c r="BK94" i="3"/>
  <c r="J94" i="3"/>
  <c r="BE94" i="3" s="1"/>
  <c r="BI93" i="3"/>
  <c r="BH93" i="3"/>
  <c r="BG93" i="3"/>
  <c r="BF93" i="3"/>
  <c r="T93" i="3"/>
  <c r="R93" i="3"/>
  <c r="P93" i="3"/>
  <c r="BK93" i="3"/>
  <c r="J93" i="3"/>
  <c r="BE93" i="3"/>
  <c r="BI92" i="3"/>
  <c r="BH92" i="3"/>
  <c r="BG92" i="3"/>
  <c r="BF92" i="3"/>
  <c r="T92" i="3"/>
  <c r="R92" i="3"/>
  <c r="P92" i="3"/>
  <c r="BK92" i="3"/>
  <c r="J92" i="3"/>
  <c r="BE92" i="3" s="1"/>
  <c r="BI91" i="3"/>
  <c r="BH91" i="3"/>
  <c r="BG91" i="3"/>
  <c r="BF91" i="3"/>
  <c r="F31" i="3" s="1"/>
  <c r="BA53" i="1" s="1"/>
  <c r="T91" i="3"/>
  <c r="R91" i="3"/>
  <c r="P91" i="3"/>
  <c r="BK91" i="3"/>
  <c r="J91" i="3"/>
  <c r="BE91" i="3" s="1"/>
  <c r="BI90" i="3"/>
  <c r="BH90" i="3"/>
  <c r="BG90" i="3"/>
  <c r="BF90" i="3"/>
  <c r="T90" i="3"/>
  <c r="R90" i="3"/>
  <c r="P90" i="3"/>
  <c r="BK90" i="3"/>
  <c r="J90" i="3"/>
  <c r="BE90" i="3" s="1"/>
  <c r="BI89" i="3"/>
  <c r="BH89" i="3"/>
  <c r="F33" i="3" s="1"/>
  <c r="BC53" i="1" s="1"/>
  <c r="BG89" i="3"/>
  <c r="BF89" i="3"/>
  <c r="T89" i="3"/>
  <c r="R89" i="3"/>
  <c r="P89" i="3"/>
  <c r="P87" i="3" s="1"/>
  <c r="BK89" i="3"/>
  <c r="J89" i="3"/>
  <c r="BE89" i="3"/>
  <c r="BI88" i="3"/>
  <c r="BH88" i="3"/>
  <c r="BG88" i="3"/>
  <c r="BF88" i="3"/>
  <c r="T88" i="3"/>
  <c r="R88" i="3"/>
  <c r="R87" i="3"/>
  <c r="P88" i="3"/>
  <c r="BK88" i="3"/>
  <c r="BK87" i="3"/>
  <c r="J88" i="3"/>
  <c r="BE88" i="3" s="1"/>
  <c r="F79" i="3"/>
  <c r="E77" i="3"/>
  <c r="F49" i="3"/>
  <c r="E47" i="3"/>
  <c r="J21" i="3"/>
  <c r="E21" i="3"/>
  <c r="J51" i="3" s="1"/>
  <c r="J81" i="3"/>
  <c r="J20" i="3"/>
  <c r="J18" i="3"/>
  <c r="E18" i="3"/>
  <c r="J17" i="3"/>
  <c r="J15" i="3"/>
  <c r="E15" i="3"/>
  <c r="F81" i="3" s="1"/>
  <c r="F51" i="3"/>
  <c r="J14" i="3"/>
  <c r="J12" i="3"/>
  <c r="J79" i="3" s="1"/>
  <c r="J49" i="3"/>
  <c r="E7" i="3"/>
  <c r="AY52" i="1"/>
  <c r="AX52" i="1"/>
  <c r="BI102" i="2"/>
  <c r="BH102" i="2"/>
  <c r="BG102" i="2"/>
  <c r="BF102" i="2"/>
  <c r="T102" i="2"/>
  <c r="R102" i="2"/>
  <c r="P102" i="2"/>
  <c r="BK102" i="2"/>
  <c r="J102" i="2"/>
  <c r="BE102" i="2" s="1"/>
  <c r="BI101" i="2"/>
  <c r="BH101" i="2"/>
  <c r="BG101" i="2"/>
  <c r="BF101" i="2"/>
  <c r="T101" i="2"/>
  <c r="T100" i="2" s="1"/>
  <c r="R101" i="2"/>
  <c r="R100" i="2" s="1"/>
  <c r="P101" i="2"/>
  <c r="P100" i="2"/>
  <c r="BK101" i="2"/>
  <c r="J101" i="2"/>
  <c r="BE101" i="2" s="1"/>
  <c r="BI99" i="2"/>
  <c r="BH99" i="2"/>
  <c r="BG99" i="2"/>
  <c r="BF99" i="2"/>
  <c r="T99" i="2"/>
  <c r="R99" i="2"/>
  <c r="P99" i="2"/>
  <c r="BK99" i="2"/>
  <c r="J99" i="2"/>
  <c r="BE99" i="2" s="1"/>
  <c r="BI98" i="2"/>
  <c r="BH98" i="2"/>
  <c r="BG98" i="2"/>
  <c r="BF98" i="2"/>
  <c r="T98" i="2"/>
  <c r="R98" i="2"/>
  <c r="P98" i="2"/>
  <c r="BK98" i="2"/>
  <c r="J98" i="2"/>
  <c r="BE98" i="2" s="1"/>
  <c r="BI97" i="2"/>
  <c r="BH97" i="2"/>
  <c r="BG97" i="2"/>
  <c r="BF97" i="2"/>
  <c r="T97" i="2"/>
  <c r="R97" i="2"/>
  <c r="P97" i="2"/>
  <c r="BK97" i="2"/>
  <c r="J97" i="2"/>
  <c r="BE97" i="2"/>
  <c r="BI96" i="2"/>
  <c r="BH96" i="2"/>
  <c r="BG96" i="2"/>
  <c r="BF96" i="2"/>
  <c r="T96" i="2"/>
  <c r="R96" i="2"/>
  <c r="P96" i="2"/>
  <c r="BK96" i="2"/>
  <c r="J96" i="2"/>
  <c r="BE96" i="2" s="1"/>
  <c r="BI95" i="2"/>
  <c r="BH95" i="2"/>
  <c r="BG95" i="2"/>
  <c r="BF95" i="2"/>
  <c r="T95" i="2"/>
  <c r="R95" i="2"/>
  <c r="P95" i="2"/>
  <c r="BK95" i="2"/>
  <c r="J95" i="2"/>
  <c r="BE95" i="2" s="1"/>
  <c r="BI94" i="2"/>
  <c r="BH94" i="2"/>
  <c r="BG94" i="2"/>
  <c r="BF94" i="2"/>
  <c r="T94" i="2"/>
  <c r="R94" i="2"/>
  <c r="P94" i="2"/>
  <c r="BK94" i="2"/>
  <c r="J94" i="2"/>
  <c r="BE94" i="2" s="1"/>
  <c r="BI93" i="2"/>
  <c r="BH93" i="2"/>
  <c r="BG93" i="2"/>
  <c r="BF93" i="2"/>
  <c r="T93" i="2"/>
  <c r="R93" i="2"/>
  <c r="P93" i="2"/>
  <c r="BK93" i="2"/>
  <c r="J93" i="2"/>
  <c r="BE93" i="2" s="1"/>
  <c r="BI92" i="2"/>
  <c r="BH92" i="2"/>
  <c r="BG92" i="2"/>
  <c r="BF92" i="2"/>
  <c r="T92" i="2"/>
  <c r="R92" i="2"/>
  <c r="P92" i="2"/>
  <c r="BK92" i="2"/>
  <c r="J92" i="2"/>
  <c r="BE92" i="2" s="1"/>
  <c r="BI91" i="2"/>
  <c r="BH91" i="2"/>
  <c r="BG91" i="2"/>
  <c r="BF91" i="2"/>
  <c r="T91" i="2"/>
  <c r="R91" i="2"/>
  <c r="P91" i="2"/>
  <c r="BK91" i="2"/>
  <c r="J91" i="2"/>
  <c r="BE91" i="2" s="1"/>
  <c r="BI90" i="2"/>
  <c r="BH90" i="2"/>
  <c r="BG90" i="2"/>
  <c r="BF90" i="2"/>
  <c r="T90" i="2"/>
  <c r="R90" i="2"/>
  <c r="P90" i="2"/>
  <c r="BK90" i="2"/>
  <c r="J90" i="2"/>
  <c r="BE90" i="2" s="1"/>
  <c r="BI89" i="2"/>
  <c r="BH89" i="2"/>
  <c r="BG89" i="2"/>
  <c r="BF89" i="2"/>
  <c r="T89" i="2"/>
  <c r="R89" i="2"/>
  <c r="P89" i="2"/>
  <c r="BK89" i="2"/>
  <c r="J89" i="2"/>
  <c r="BE89" i="2" s="1"/>
  <c r="BI88" i="2"/>
  <c r="BH88" i="2"/>
  <c r="BG88" i="2"/>
  <c r="BF88" i="2"/>
  <c r="T88" i="2"/>
  <c r="R88" i="2"/>
  <c r="P88" i="2"/>
  <c r="BK88" i="2"/>
  <c r="J88" i="2"/>
  <c r="BE88" i="2" s="1"/>
  <c r="BI87" i="2"/>
  <c r="BH87" i="2"/>
  <c r="BG87" i="2"/>
  <c r="BF87" i="2"/>
  <c r="T87" i="2"/>
  <c r="R87" i="2"/>
  <c r="P87" i="2"/>
  <c r="BK87" i="2"/>
  <c r="J87" i="2"/>
  <c r="BE87" i="2" s="1"/>
  <c r="BI86" i="2"/>
  <c r="BH86" i="2"/>
  <c r="BG86" i="2"/>
  <c r="BF86" i="2"/>
  <c r="T86" i="2"/>
  <c r="R86" i="2"/>
  <c r="P86" i="2"/>
  <c r="BK86" i="2"/>
  <c r="J86" i="2"/>
  <c r="BE86" i="2" s="1"/>
  <c r="BI85" i="2"/>
  <c r="BH85" i="2"/>
  <c r="BG85" i="2"/>
  <c r="BF85" i="2"/>
  <c r="T85" i="2"/>
  <c r="R85" i="2"/>
  <c r="P85" i="2"/>
  <c r="BK85" i="2"/>
  <c r="J85" i="2"/>
  <c r="BE85" i="2" s="1"/>
  <c r="BI84" i="2"/>
  <c r="BH84" i="2"/>
  <c r="BG84" i="2"/>
  <c r="BF84" i="2"/>
  <c r="T84" i="2"/>
  <c r="R84" i="2"/>
  <c r="P84" i="2"/>
  <c r="BK84" i="2"/>
  <c r="J84" i="2"/>
  <c r="BE84" i="2" s="1"/>
  <c r="BI83" i="2"/>
  <c r="BH83" i="2"/>
  <c r="BG83" i="2"/>
  <c r="BF83" i="2"/>
  <c r="T83" i="2"/>
  <c r="R83" i="2"/>
  <c r="P83" i="2"/>
  <c r="BK83" i="2"/>
  <c r="BE83" i="2"/>
  <c r="BI82" i="2"/>
  <c r="BH82" i="2"/>
  <c r="BG82" i="2"/>
  <c r="F32" i="2" s="1"/>
  <c r="BB52" i="1" s="1"/>
  <c r="BF82" i="2"/>
  <c r="T82" i="2"/>
  <c r="T81" i="2" s="1"/>
  <c r="T80" i="2" s="1"/>
  <c r="T79" i="2" s="1"/>
  <c r="R82" i="2"/>
  <c r="R81" i="2" s="1"/>
  <c r="R80" i="2" s="1"/>
  <c r="R79" i="2" s="1"/>
  <c r="P82" i="2"/>
  <c r="P81" i="2" s="1"/>
  <c r="P80" i="2" s="1"/>
  <c r="P79" i="2" s="1"/>
  <c r="AU52" i="1" s="1"/>
  <c r="BK82" i="2"/>
  <c r="J82" i="2"/>
  <c r="BE82" i="2" s="1"/>
  <c r="F73" i="2"/>
  <c r="E71" i="2"/>
  <c r="F49" i="2"/>
  <c r="E47" i="2"/>
  <c r="J21" i="2"/>
  <c r="E21" i="2"/>
  <c r="J75" i="2"/>
  <c r="J51" i="2"/>
  <c r="J20" i="2"/>
  <c r="J18" i="2"/>
  <c r="E18" i="2"/>
  <c r="F76" i="2" s="1"/>
  <c r="F52" i="2"/>
  <c r="J17" i="2"/>
  <c r="J15" i="2"/>
  <c r="E15" i="2"/>
  <c r="F51" i="2" s="1"/>
  <c r="F75" i="2"/>
  <c r="J14" i="2"/>
  <c r="J12" i="2"/>
  <c r="J49" i="2" s="1"/>
  <c r="J73" i="2"/>
  <c r="E7" i="2"/>
  <c r="E69" i="2" s="1"/>
  <c r="E45" i="2"/>
  <c r="AS51" i="1"/>
  <c r="L47" i="1"/>
  <c r="AM46" i="1"/>
  <c r="L46" i="1"/>
  <c r="AM44" i="1"/>
  <c r="L44" i="1"/>
  <c r="L42" i="1"/>
  <c r="L41" i="1"/>
  <c r="F33" i="2" l="1"/>
  <c r="BC52" i="1" s="1"/>
  <c r="J31" i="2"/>
  <c r="AW52" i="1" s="1"/>
  <c r="BK81" i="2"/>
  <c r="J81" i="2" s="1"/>
  <c r="J58" i="2" s="1"/>
  <c r="F31" i="2"/>
  <c r="BA52" i="1" s="1"/>
  <c r="BA51" i="1" s="1"/>
  <c r="AW51" i="1" s="1"/>
  <c r="AK27" i="1" s="1"/>
  <c r="F34" i="2"/>
  <c r="BD52" i="1" s="1"/>
  <c r="BK158" i="3"/>
  <c r="J158" i="3" s="1"/>
  <c r="J64" i="3" s="1"/>
  <c r="BC51" i="1"/>
  <c r="AY51" i="1" s="1"/>
  <c r="J31" i="3"/>
  <c r="AW53" i="1" s="1"/>
  <c r="F34" i="3"/>
  <c r="BD53" i="1" s="1"/>
  <c r="F32" i="3"/>
  <c r="BB53" i="1" s="1"/>
  <c r="BB51" i="1" s="1"/>
  <c r="BK142" i="3"/>
  <c r="J142" i="3" s="1"/>
  <c r="J63" i="3" s="1"/>
  <c r="J30" i="2"/>
  <c r="AV52" i="1" s="1"/>
  <c r="AT52" i="1" s="1"/>
  <c r="F30" i="2"/>
  <c r="AZ52" i="1" s="1"/>
  <c r="BK100" i="2"/>
  <c r="J87" i="3"/>
  <c r="J58" i="3" s="1"/>
  <c r="T95" i="3"/>
  <c r="P99" i="3"/>
  <c r="P117" i="3"/>
  <c r="T187" i="3"/>
  <c r="E75" i="3"/>
  <c r="E45" i="3"/>
  <c r="F82" i="3"/>
  <c r="F52" i="3"/>
  <c r="F30" i="3"/>
  <c r="AZ53" i="1" s="1"/>
  <c r="J30" i="3"/>
  <c r="AV53" i="1" s="1"/>
  <c r="AT53" i="1" s="1"/>
  <c r="P95" i="3"/>
  <c r="P86" i="3" s="1"/>
  <c r="P85" i="3" s="1"/>
  <c r="AU53" i="1" s="1"/>
  <c r="AU51" i="1" s="1"/>
  <c r="T131" i="3"/>
  <c r="T158" i="3"/>
  <c r="P158" i="3"/>
  <c r="P187" i="3"/>
  <c r="T87" i="3"/>
  <c r="T86" i="3" s="1"/>
  <c r="T85" i="3" s="1"/>
  <c r="P131" i="3"/>
  <c r="T142" i="3"/>
  <c r="P142" i="3"/>
  <c r="BD51" i="1" l="1"/>
  <c r="W30" i="1" s="1"/>
  <c r="W27" i="1"/>
  <c r="BK86" i="3"/>
  <c r="J86" i="3" s="1"/>
  <c r="J57" i="3" s="1"/>
  <c r="W29" i="1"/>
  <c r="W28" i="1"/>
  <c r="AX51" i="1"/>
  <c r="J100" i="2"/>
  <c r="J59" i="2" s="1"/>
  <c r="BK80" i="2"/>
  <c r="AZ51" i="1"/>
  <c r="BK85" i="3" l="1"/>
  <c r="J85" i="3" s="1"/>
  <c r="J56" i="3"/>
  <c r="J27" i="3"/>
  <c r="W26" i="1"/>
  <c r="AV51" i="1"/>
  <c r="J80" i="2"/>
  <c r="J57" i="2" s="1"/>
  <c r="BK79" i="2"/>
  <c r="J79" i="2" s="1"/>
  <c r="AT51" i="1" l="1"/>
  <c r="AK26" i="1"/>
  <c r="J27" i="2"/>
  <c r="J56" i="2"/>
  <c r="J36" i="3"/>
  <c r="AG53" i="1"/>
  <c r="AN53" i="1" s="1"/>
  <c r="J36" i="2" l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<sst xmlns="http://schemas.openxmlformats.org/spreadsheetml/2006/main" count="2973" uniqueCount="858">
  <si>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</si>
  <si>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</si>
  <si>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</si>
  <si>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</si>
  <si>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</si>
  <si>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</si>
  <si>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</si>
  <si>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{40e2d174-9bb3-4bdd-9b63-a3eb32d61a78}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</si>
  <si>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</si>
  <si>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</si>
  <si>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</si>
  <si>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</si>
  <si>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</si>
  <si>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</si>
  <si>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</si>
  <si>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</si>
  <si>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Z1611</t>
  </si>
  <si>
    <t>Stavba:</t>
  </si>
  <si>
    <t>Snížení energetické náročnosti budovy domova mládeže, SPŠKS Hořice</t>
  </si>
  <si>
    <t>0,1</t>
  </si>
  <si>
    <t>KSO:</t>
  </si>
  <si>
    <t>CC-CZ:</t>
  </si>
  <si>
    <t>1</t>
  </si>
  <si>
    <t>Místo:</t>
  </si>
  <si>
    <t>HOŘICE - Husova č.p.675</t>
  </si>
  <si>
    <t>Datum:</t>
  </si>
  <si>
    <t>21. 3. 2016</t>
  </si>
  <si>
    <t>10</t>
  </si>
  <si>
    <t>100</t>
  </si>
  <si>
    <t>Zadavatel:</t>
  </si>
  <si>
    <t>IČ:</t>
  </si>
  <si>
    <t xml:space="preserve"> </t>
  </si>
  <si>
    <t>DIČ:</t>
  </si>
  <si>
    <t>Uchazeč: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</si>
  <si>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</si>
  <si>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</si>
  <si>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</si>
  <si>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</si>
  <si>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</si>
  <si>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</si>
  <si>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</si>
  <si>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</si>
  <si>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</si>
  <si>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</si>
  <si>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</si>
  <si>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</si>
  <si>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</si>
  <si>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</si>
  <si>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</si>
  <si>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</si>
  <si>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</si>
  <si>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</si>
  <si>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</si>
  <si>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</si>
  <si>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</si>
  <si>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</si>
  <si>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</si>
  <si>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</si>
  <si>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</si>
  <si>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</si>
  <si>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</si>
  <si>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</si>
  <si>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</si>
  <si>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</si>
  <si>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</si>
  <si>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</si>
  <si>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</si>
  <si>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</si>
  <si>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</si>
  <si>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</si>
  <si>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</si>
  <si>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</si>
  <si>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</si>
  <si>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</si>
  <si>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</si>
  <si>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</si>
  <si>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D.1.4.- plyn</t>
  </si>
  <si>
    <t>Rozvod plynu</t>
  </si>
  <si>
    <t>STA</t>
  </si>
  <si>
    <t>{bded916f-177d-4474-b7a1-30e2311622f1}</t>
  </si>
  <si>
    <t>2</t>
  </si>
  <si>
    <t>D.1.4.- ÚT</t>
  </si>
  <si>
    <t>ústřední vytápění</t>
  </si>
  <si>
    <t>{0354bf31-68a3-4f43-bae4-3d1940103411}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</si>
  <si>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</si>
  <si>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</si>
  <si>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</si>
  <si>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</si>
  <si>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</si>
  <si>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</si>
  <si>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</si>
  <si>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D.1.4.- plyn - Rozvod plynu</t>
  </si>
  <si>
    <t>REKAPITULACE ČLENĚNÍ SOUPISU PRACÍ</t>
  </si>
  <si>
    <t>Kód dílu - Popis</t>
  </si>
  <si>
    <t>Cena celkem [CZK]</t>
  </si>
  <si>
    <t>Náklady soupisu celkem</t>
  </si>
  <si>
    <t>-1</t>
  </si>
  <si>
    <t>PSV - Práce a dodávky PSV</t>
  </si>
  <si>
    <t xml:space="preserve">    723 - Zdravotechnika - vnitřní plynovod</t>
  </si>
  <si>
    <t xml:space="preserve">    783 - Dokončovací práce - nátěry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</si>
  <si>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</si>
  <si>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</si>
  <si>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</si>
  <si>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</si>
  <si>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</si>
  <si>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</si>
  <si>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</si>
  <si>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</si>
  <si>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</si>
  <si>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</si>
  <si>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</si>
  <si>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</si>
  <si>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</si>
  <si>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</si>
  <si>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PSV</t>
  </si>
  <si>
    <t>Práce a dodávky PSV</t>
  </si>
  <si>
    <t>ROZPOCET</t>
  </si>
  <si>
    <t>723</t>
  </si>
  <si>
    <t>Zdravotechnika - vnitřní plynovod</t>
  </si>
  <si>
    <t>K</t>
  </si>
  <si>
    <t>723111204</t>
  </si>
  <si>
    <t>Potrubí z ocelových trubek závitových černých spojovaných svařováním, bezešvých běžných DN 25</t>
  </si>
  <si>
    <t>m</t>
  </si>
  <si>
    <t>16</t>
  </si>
  <si>
    <t>-2052503633</t>
  </si>
  <si>
    <t>723111206</t>
  </si>
  <si>
    <t>Potrubí z ocelových trubek závitových černých spojovaných svařováním, bezešvých běžných DN 40</t>
  </si>
  <si>
    <t>-790294475</t>
  </si>
  <si>
    <t>3</t>
  </si>
  <si>
    <t>723150342</t>
  </si>
  <si>
    <t>Potrubí z ocelových trubek hladkých redukce - zhotovení kováním přes 1 DN DN 40/ 25</t>
  </si>
  <si>
    <t>kus</t>
  </si>
  <si>
    <t>452701857</t>
  </si>
  <si>
    <t>4</t>
  </si>
  <si>
    <t>723150369</t>
  </si>
  <si>
    <t>Potrubí z ocelových trubek hladkých chráničky D 89/3,6</t>
  </si>
  <si>
    <t>-1311361928</t>
  </si>
  <si>
    <t>5</t>
  </si>
  <si>
    <t>723160206</t>
  </si>
  <si>
    <t>Přípojky k plynoměrům spojované na závit bez ochozu G 6/4</t>
  </si>
  <si>
    <t>soubor</t>
  </si>
  <si>
    <t>389041721</t>
  </si>
  <si>
    <t>6</t>
  </si>
  <si>
    <t>723160336</t>
  </si>
  <si>
    <t>Přípojky k plynoměrům rozpěrky přípojek G 6/4</t>
  </si>
  <si>
    <t>-275151607</t>
  </si>
  <si>
    <t>7</t>
  </si>
  <si>
    <t>723190204</t>
  </si>
  <si>
    <t>Přípojky plynovodní ke strojům a zařízením z trubek ocelových závitových černých spojovaných na závit, bezešvých, běžných DN 25</t>
  </si>
  <si>
    <t>1107069191</t>
  </si>
  <si>
    <t>8</t>
  </si>
  <si>
    <t>723190901</t>
  </si>
  <si>
    <t>Opravy plynovodního potrubí uzavření nebo otevření potrubí</t>
  </si>
  <si>
    <t>-1581362960</t>
  </si>
  <si>
    <t>9</t>
  </si>
  <si>
    <t>723190907</t>
  </si>
  <si>
    <t>Opravy plynovodního potrubí odvzdušnění a napuštění potrubí</t>
  </si>
  <si>
    <t>153052741</t>
  </si>
  <si>
    <t>723190916</t>
  </si>
  <si>
    <t>Opravy plynovodního potrubí navaření odbočky na potrubí DN 40</t>
  </si>
  <si>
    <t>-971970343</t>
  </si>
  <si>
    <t>11</t>
  </si>
  <si>
    <t>723230104</t>
  </si>
  <si>
    <t>Armatury se dvěma závity s protipožární armaturou (FIREBAG) PN 5 kulové uzávěry přímé závity vnitřní G 1 FF</t>
  </si>
  <si>
    <t>982504832</t>
  </si>
  <si>
    <t>12</t>
  </si>
  <si>
    <t>723231166</t>
  </si>
  <si>
    <t>1758945007</t>
  </si>
  <si>
    <t>13</t>
  </si>
  <si>
    <t>723999001</t>
  </si>
  <si>
    <t>Napojení na stávající rozvod plynu</t>
  </si>
  <si>
    <t>1769514821</t>
  </si>
  <si>
    <t>14</t>
  </si>
  <si>
    <t>723999002</t>
  </si>
  <si>
    <t>Přímé šroubení G3/4"</t>
  </si>
  <si>
    <t>1892951954</t>
  </si>
  <si>
    <t>723999003</t>
  </si>
  <si>
    <t>Vypuštění plynovodního potrubí</t>
  </si>
  <si>
    <t>1667725315</t>
  </si>
  <si>
    <t>723999004</t>
  </si>
  <si>
    <t>- PODRUŽNÝ PLYNOMĚR Qmax.10m3/hod Z.P., ROZTEČ HOUPAČKY 250mm</t>
  </si>
  <si>
    <t>-59225361</t>
  </si>
  <si>
    <t>17</t>
  </si>
  <si>
    <t>723999005</t>
  </si>
  <si>
    <t>Revize plnu</t>
  </si>
  <si>
    <t>-398168176</t>
  </si>
  <si>
    <t>18</t>
  </si>
  <si>
    <t>998723101</t>
  </si>
  <si>
    <t>Přesun hmot pro vnitřní plynovod stanovený z hmotnosti přesunovaného materiálu vodorovná dopravní vzdálenost do 50 m v objektech, výšky do 6 m</t>
  </si>
  <si>
    <t>t</t>
  </si>
  <si>
    <t>-812983336</t>
  </si>
  <si>
    <t>783</t>
  </si>
  <si>
    <t>Dokončovací práce - nátěry</t>
  </si>
  <si>
    <t>19</t>
  </si>
  <si>
    <t>783614551</t>
  </si>
  <si>
    <t>Základní nátěr armatur a kovových potrubí jednonásobný potrubí do DN 50 mm syntetický</t>
  </si>
  <si>
    <t>581747765</t>
  </si>
  <si>
    <t>20</t>
  </si>
  <si>
    <t>783617601</t>
  </si>
  <si>
    <t>Krycí nátěr (email) armatur a kovových potrubí potrubí do DN 50 mm jednonásobný syntetický standardní</t>
  </si>
  <si>
    <t>1264578264</t>
  </si>
  <si>
    <t>D.1.4.- ÚT - ústřední vytápění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</si>
  <si>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</si>
  <si>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</si>
  <si>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</si>
  <si>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</si>
  <si>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</si>
  <si>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</si>
  <si>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</si>
  <si>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</si>
  <si>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713</t>
  </si>
  <si>
    <t>Izolace tepelné</t>
  </si>
  <si>
    <t>713463121</t>
  </si>
  <si>
    <t>Montáž izolace tepelné potrubí a ohybů tvarovkami nebo deskami potrubními pouzdry bez povrchové úpravy (izolační materiál ve specifikaci) uchycenými sponami potrubí jednovrstvá</t>
  </si>
  <si>
    <t>-548792823</t>
  </si>
  <si>
    <t>M</t>
  </si>
  <si>
    <t>283770490</t>
  </si>
  <si>
    <t>32</t>
  </si>
  <si>
    <t>873392300</t>
  </si>
  <si>
    <t>283770630</t>
  </si>
  <si>
    <t>-199085331</t>
  </si>
  <si>
    <t>283770650</t>
  </si>
  <si>
    <t>454608803</t>
  </si>
  <si>
    <t>283770730</t>
  </si>
  <si>
    <t>-119618255</t>
  </si>
  <si>
    <t>283771300</t>
  </si>
  <si>
    <t>spona na izolaci</t>
  </si>
  <si>
    <t>350043085</t>
  </si>
  <si>
    <t>998713103</t>
  </si>
  <si>
    <t>Přesun hmot pro izolace tepelné stanovený z hmotnosti přesunovaného materiálu vodorovná dopravní vzdálenost do 50 m v objektech výšky přes 12 m do 24 m</t>
  </si>
  <si>
    <t>796687684</t>
  </si>
  <si>
    <t>721</t>
  </si>
  <si>
    <t>Zdravotechnika - vnitřní kanalizace</t>
  </si>
  <si>
    <t>721173722</t>
  </si>
  <si>
    <t>Potrubí z plastových trub polyetylenové (PE) svařované připojovací DN 40</t>
  </si>
  <si>
    <t>1499326177</t>
  </si>
  <si>
    <t>721226521</t>
  </si>
  <si>
    <t>Zápachové uzávěrky nástěnné (PP) DN 40 (HL 21)</t>
  </si>
  <si>
    <t>-1930820227</t>
  </si>
  <si>
    <t>998721102</t>
  </si>
  <si>
    <t>Přesun hmot pro vnitřní kanalizace stanovený z hmotnosti přesunovaného materiálu vodorovná dopravní vzdálenost do 50 m v objektech výšky přes 6 do 12 m</t>
  </si>
  <si>
    <t>-1393258828</t>
  </si>
  <si>
    <t>722</t>
  </si>
  <si>
    <t>Zdravotechnika - vnitřní vodovod</t>
  </si>
  <si>
    <t>722174023</t>
  </si>
  <si>
    <t>-740823479</t>
  </si>
  <si>
    <t>722174026</t>
  </si>
  <si>
    <t>1761320079</t>
  </si>
  <si>
    <t>722181116</t>
  </si>
  <si>
    <t>Ochrana potrubí plstěnými pásy DN 50 a DN 65</t>
  </si>
  <si>
    <t>-1200084983</t>
  </si>
  <si>
    <t>722220231</t>
  </si>
  <si>
    <t>1741445554</t>
  </si>
  <si>
    <t>722220235</t>
  </si>
  <si>
    <t>-2101743146</t>
  </si>
  <si>
    <t>722224115</t>
  </si>
  <si>
    <t>Armatury s jedním závitem kohouty plnicí a vypouštěcí PN 10 G 1/2</t>
  </si>
  <si>
    <t>607572682</t>
  </si>
  <si>
    <t>722231073</t>
  </si>
  <si>
    <t>-934615805</t>
  </si>
  <si>
    <t>722231077</t>
  </si>
  <si>
    <t>2040682840</t>
  </si>
  <si>
    <t>722231252</t>
  </si>
  <si>
    <t>-1342835776</t>
  </si>
  <si>
    <t>722232123</t>
  </si>
  <si>
    <t>2111362886</t>
  </si>
  <si>
    <t>722232127</t>
  </si>
  <si>
    <t>-712854531</t>
  </si>
  <si>
    <t>22</t>
  </si>
  <si>
    <t>722234264</t>
  </si>
  <si>
    <t>1816335090</t>
  </si>
  <si>
    <t>23</t>
  </si>
  <si>
    <t>722290226</t>
  </si>
  <si>
    <t>Zkoušky, proplach a desinfekce vodovodního potrubí zkoušky těsnosti vodovodního potrubí závitového do DN 50</t>
  </si>
  <si>
    <t>-392639462</t>
  </si>
  <si>
    <t>24</t>
  </si>
  <si>
    <t>722290234</t>
  </si>
  <si>
    <t>Zkoušky, proplach a desinfekce vodovodního potrubí proplach a desinfekce vodovodního potrubí do DN 80</t>
  </si>
  <si>
    <t>1637187774</t>
  </si>
  <si>
    <t>25</t>
  </si>
  <si>
    <t>722999001</t>
  </si>
  <si>
    <t>Expanzní nádoba na studenou vodu 50 litrů</t>
  </si>
  <si>
    <t>1610263396</t>
  </si>
  <si>
    <t>26</t>
  </si>
  <si>
    <t>722999002</t>
  </si>
  <si>
    <t>OBĚHOVÉ ELEKTRONICKÉ CIRKULAČNÍ ČERPADLO DN25</t>
  </si>
  <si>
    <t>-1527456037</t>
  </si>
  <si>
    <t>27</t>
  </si>
  <si>
    <t>998722103</t>
  </si>
  <si>
    <t>Přesun hmot pro vnitřní vodovod stanovený z hmotnosti přesunovaného materiálu vodorovná dopravní vzdálenost do 50 m v objektech výšky přes 12 do 24 m</t>
  </si>
  <si>
    <t>-432975342</t>
  </si>
  <si>
    <t>731</t>
  </si>
  <si>
    <t>Ústřední vytápění - kotelny</t>
  </si>
  <si>
    <t>28</t>
  </si>
  <si>
    <t>731244494</t>
  </si>
  <si>
    <t>Kotle ocelové teplovodní plynové závěsné kondenzační montáž kotlů kondenzačních ostatních typů o výkonu přes 28 do 45 kW</t>
  </si>
  <si>
    <t>-982572356</t>
  </si>
  <si>
    <t>29</t>
  </si>
  <si>
    <t>731999001</t>
  </si>
  <si>
    <t>-974366637</t>
  </si>
  <si>
    <t>30</t>
  </si>
  <si>
    <t>731999002</t>
  </si>
  <si>
    <t>Hydraulická kaskáda včetně připojovací sady top. okruhu</t>
  </si>
  <si>
    <t>296737112</t>
  </si>
  <si>
    <t>31</t>
  </si>
  <si>
    <t>731999003</t>
  </si>
  <si>
    <t>Hydraulická výhybka ve spojení s hydraulickou kaskádou</t>
  </si>
  <si>
    <t>762603153</t>
  </si>
  <si>
    <t>731999004</t>
  </si>
  <si>
    <t>Rozšiřovací sada pro jeden topný okruh se směšovačem</t>
  </si>
  <si>
    <t>1374167551</t>
  </si>
  <si>
    <t>33</t>
  </si>
  <si>
    <t>731999005</t>
  </si>
  <si>
    <t>dálkové ovládání, bezdrátové</t>
  </si>
  <si>
    <t>1121214154</t>
  </si>
  <si>
    <t>34</t>
  </si>
  <si>
    <t>731999006</t>
  </si>
  <si>
    <t>-1191479815</t>
  </si>
  <si>
    <t>35</t>
  </si>
  <si>
    <t>731999007</t>
  </si>
  <si>
    <t>Provedení kabeláže regulace včetně materiálu</t>
  </si>
  <si>
    <t>-955855398</t>
  </si>
  <si>
    <t>36</t>
  </si>
  <si>
    <t>731999008</t>
  </si>
  <si>
    <t>Příplatek za montáž odkouření po fasádě objektu</t>
  </si>
  <si>
    <t>hod</t>
  </si>
  <si>
    <t>142553675</t>
  </si>
  <si>
    <t>37</t>
  </si>
  <si>
    <t>731999100</t>
  </si>
  <si>
    <t>Nucený odtah spalin soustředným potrubím pro kondenzační kotel vodorovný 100/150 na fasádu</t>
  </si>
  <si>
    <t>35390620</t>
  </si>
  <si>
    <t>38</t>
  </si>
  <si>
    <t>731999101</t>
  </si>
  <si>
    <t>Nucený odtah spalin soustředným potrubím po fasádě pro kondenzační kotel svislý 100/150 mm nad plochou střechu</t>
  </si>
  <si>
    <t>723038138</t>
  </si>
  <si>
    <t>39</t>
  </si>
  <si>
    <t>731999102</t>
  </si>
  <si>
    <t>Prodloužení soustředného potrubí po fasádě pro kondenzační kotel průměru 100/150 mm</t>
  </si>
  <si>
    <t>944299651</t>
  </si>
  <si>
    <t>40</t>
  </si>
  <si>
    <t>998731102</t>
  </si>
  <si>
    <t>Přesun hmot pro kotelny stanovený z hmotnosti přesunovaného materiálu vodorovná dopravní vzdálenost do 50 m v objektech výšky přes 6 do 12 m</t>
  </si>
  <si>
    <t>2083038653</t>
  </si>
  <si>
    <t>732</t>
  </si>
  <si>
    <t>Ústřední vytápění - strojovny</t>
  </si>
  <si>
    <t>41</t>
  </si>
  <si>
    <t>732112225</t>
  </si>
  <si>
    <t>Rozdělovač sdružený hydraulický závitový - dl.1250mm; 2 okruhy DN 40; 1 okruh DN50, připoojení D76</t>
  </si>
  <si>
    <t>1500200530</t>
  </si>
  <si>
    <t>42</t>
  </si>
  <si>
    <t>732199100</t>
  </si>
  <si>
    <t>Montáž štítků orientačních</t>
  </si>
  <si>
    <t>-80059093</t>
  </si>
  <si>
    <t>43</t>
  </si>
  <si>
    <t>732211225</t>
  </si>
  <si>
    <t>-1885209827</t>
  </si>
  <si>
    <t>44</t>
  </si>
  <si>
    <t>732212823</t>
  </si>
  <si>
    <t>Demontáž ohříváků zásobníkových stojatých o obsahu přes 2 500 do 6 300 l</t>
  </si>
  <si>
    <t>367263325</t>
  </si>
  <si>
    <t>45</t>
  </si>
  <si>
    <t>732213823</t>
  </si>
  <si>
    <t>Demontáž ohříváků zásobníkových rozřezání demontovaných ohříváků o obsahu přes 2 500 do 6 300 l</t>
  </si>
  <si>
    <t>-2122672859</t>
  </si>
  <si>
    <t>46</t>
  </si>
  <si>
    <t>732214821</t>
  </si>
  <si>
    <t>Demontáž ohříváků zásobníkových vypuštění vody z ohříváků o obsahu přes 1 600 do 2 500 l</t>
  </si>
  <si>
    <t>-1065919118</t>
  </si>
  <si>
    <t>47</t>
  </si>
  <si>
    <t>732331616</t>
  </si>
  <si>
    <t>-853849859</t>
  </si>
  <si>
    <t>48</t>
  </si>
  <si>
    <t>732421404</t>
  </si>
  <si>
    <t>-2136743018</t>
  </si>
  <si>
    <t>49</t>
  </si>
  <si>
    <t>732421414</t>
  </si>
  <si>
    <t>-1902554243</t>
  </si>
  <si>
    <t>50</t>
  </si>
  <si>
    <t>998732102</t>
  </si>
  <si>
    <t>Přesun hmot pro strojovny stanovený z hmotnosti přesunovaného materiálu vodorovná dopravní vzdálenost do 50 m v objektech výšky přes 6 do 12 m</t>
  </si>
  <si>
    <t>1392184526</t>
  </si>
  <si>
    <t>733</t>
  </si>
  <si>
    <t>Ústřední vytápění - rozvodné potrubí</t>
  </si>
  <si>
    <t>51</t>
  </si>
  <si>
    <t>733113113</t>
  </si>
  <si>
    <t>Potrubí z trubek ocelových závitových Příplatek k ceně za zhotovení přípojky z ocelových trubek závitových DN 15</t>
  </si>
  <si>
    <t>1324204836</t>
  </si>
  <si>
    <t>52</t>
  </si>
  <si>
    <t>733122223</t>
  </si>
  <si>
    <t>394853849</t>
  </si>
  <si>
    <t>53</t>
  </si>
  <si>
    <t>733122224</t>
  </si>
  <si>
    <t>-1657607111</t>
  </si>
  <si>
    <t>54</t>
  </si>
  <si>
    <t>1778039524</t>
  </si>
  <si>
    <t>55</t>
  </si>
  <si>
    <t>733122225</t>
  </si>
  <si>
    <t>361193416</t>
  </si>
  <si>
    <t>56</t>
  </si>
  <si>
    <t>733122226</t>
  </si>
  <si>
    <t>-1936319134</t>
  </si>
  <si>
    <t>57</t>
  </si>
  <si>
    <t>733122227</t>
  </si>
  <si>
    <t>-1215374020</t>
  </si>
  <si>
    <t>58</t>
  </si>
  <si>
    <t>733122228</t>
  </si>
  <si>
    <t>-1506024464</t>
  </si>
  <si>
    <t>59</t>
  </si>
  <si>
    <t>733999001</t>
  </si>
  <si>
    <t>-305295336</t>
  </si>
  <si>
    <t>60</t>
  </si>
  <si>
    <t>733190217</t>
  </si>
  <si>
    <t>Zkoušky těsnosti potrubí, manžety prostupové z trubek ocelových zkoušky těsnosti potrubí (za provozu) z trubek ocelových hladkých D do 51/2,6</t>
  </si>
  <si>
    <t>-1906615048</t>
  </si>
  <si>
    <t>61</t>
  </si>
  <si>
    <t>733190219</t>
  </si>
  <si>
    <t>Zkoušky těsnosti potrubí, manžety prostupové z trubek ocelových zkoušky těsnosti potrubí (za provozu) z trubek ocelových hladkých D přes 51/2,6 do 60,3/2,9</t>
  </si>
  <si>
    <t>286516594</t>
  </si>
  <si>
    <t>62</t>
  </si>
  <si>
    <t>733999002</t>
  </si>
  <si>
    <t>Jádrové vrtání, prostupy konstrukcemi, zpětné začištění</t>
  </si>
  <si>
    <t>1439634425</t>
  </si>
  <si>
    <t>63</t>
  </si>
  <si>
    <t>733999003</t>
  </si>
  <si>
    <t>Napuštění systému, proplach systému</t>
  </si>
  <si>
    <t>-321515321</t>
  </si>
  <si>
    <t>64</t>
  </si>
  <si>
    <t>733999004</t>
  </si>
  <si>
    <t>Topná zkouška vytápění</t>
  </si>
  <si>
    <t>2084188743</t>
  </si>
  <si>
    <t>65</t>
  </si>
  <si>
    <t>998733103</t>
  </si>
  <si>
    <t>Přesun hmot pro rozvody potrubí stanovený z hmotnosti přesunovaného materiálu vodorovná dopravní vzdálenost do 50 m v objektech výšky přes 12 do 24 m</t>
  </si>
  <si>
    <t>932980452</t>
  </si>
  <si>
    <t>734</t>
  </si>
  <si>
    <t>Ústřední vytápění - armatury</t>
  </si>
  <si>
    <t>66</t>
  </si>
  <si>
    <t>734209114</t>
  </si>
  <si>
    <t>Montáž závitových armatur se 2 závity G 3/4 (DN 20)</t>
  </si>
  <si>
    <t>1533934313</t>
  </si>
  <si>
    <t>67</t>
  </si>
  <si>
    <t>734209115</t>
  </si>
  <si>
    <t>Montáž závitových armatur se 2 závity G 1 (DN 25)</t>
  </si>
  <si>
    <t>1050138323</t>
  </si>
  <si>
    <t>68</t>
  </si>
  <si>
    <t>734221536</t>
  </si>
  <si>
    <t>1741884974</t>
  </si>
  <si>
    <t>69</t>
  </si>
  <si>
    <t>734221682</t>
  </si>
  <si>
    <t>-452566551</t>
  </si>
  <si>
    <t>70</t>
  </si>
  <si>
    <t>734221683</t>
  </si>
  <si>
    <t>71135523</t>
  </si>
  <si>
    <t>71</t>
  </si>
  <si>
    <t>734242416</t>
  </si>
  <si>
    <t>-781246745</t>
  </si>
  <si>
    <t>72</t>
  </si>
  <si>
    <t>734242417</t>
  </si>
  <si>
    <t>-830341498</t>
  </si>
  <si>
    <t>73</t>
  </si>
  <si>
    <t>734261235</t>
  </si>
  <si>
    <t>-369597704</t>
  </si>
  <si>
    <t>74</t>
  </si>
  <si>
    <t>734261236</t>
  </si>
  <si>
    <t>1911139245</t>
  </si>
  <si>
    <t>75</t>
  </si>
  <si>
    <t>734261406</t>
  </si>
  <si>
    <t>-82975132</t>
  </si>
  <si>
    <t>76</t>
  </si>
  <si>
    <t>734261417</t>
  </si>
  <si>
    <t>-2042357973</t>
  </si>
  <si>
    <t>77</t>
  </si>
  <si>
    <t>734291123</t>
  </si>
  <si>
    <t>584884318</t>
  </si>
  <si>
    <t>78</t>
  </si>
  <si>
    <t>734291246</t>
  </si>
  <si>
    <t>-770004926</t>
  </si>
  <si>
    <t>79</t>
  </si>
  <si>
    <t>734291247</t>
  </si>
  <si>
    <t>-2126292015</t>
  </si>
  <si>
    <t>80</t>
  </si>
  <si>
    <t>734292773</t>
  </si>
  <si>
    <t>-158427510</t>
  </si>
  <si>
    <t>81</t>
  </si>
  <si>
    <t>734292774</t>
  </si>
  <si>
    <t>-182054729</t>
  </si>
  <si>
    <t>82</t>
  </si>
  <si>
    <t>734292776</t>
  </si>
  <si>
    <t>361065306</t>
  </si>
  <si>
    <t>83</t>
  </si>
  <si>
    <t>734292777</t>
  </si>
  <si>
    <t>-1596815751</t>
  </si>
  <si>
    <t>84</t>
  </si>
  <si>
    <t>734292778</t>
  </si>
  <si>
    <t>-763744726</t>
  </si>
  <si>
    <t>85</t>
  </si>
  <si>
    <t>734295022</t>
  </si>
  <si>
    <t>Směšovací armatury závitové trojcestné se servomotorem DN 25</t>
  </si>
  <si>
    <t>976534071</t>
  </si>
  <si>
    <t>86</t>
  </si>
  <si>
    <t>734411101</t>
  </si>
  <si>
    <t>Teploměry technické s pevným stonkem a jímkou zadní připojení (axiální) průměr 63 mm délka stonku 50 mm</t>
  </si>
  <si>
    <t>-2117646714</t>
  </si>
  <si>
    <t>87</t>
  </si>
  <si>
    <t>734421101</t>
  </si>
  <si>
    <t>Tlakoměry s pevným stonkem a zpětnou klapkou spodní připojení (radiální) tlaku 0–16 bar průměru 50 mm</t>
  </si>
  <si>
    <t>1274583512</t>
  </si>
  <si>
    <t>88</t>
  </si>
  <si>
    <t>734421111</t>
  </si>
  <si>
    <t>Tlakoměry s pevným stonkem a zpětnou klapkou zadní připojení (axiální) tlaku 0–16 bar průměru 50 mm</t>
  </si>
  <si>
    <t>-713186354</t>
  </si>
  <si>
    <t>89</t>
  </si>
  <si>
    <t>734424102</t>
  </si>
  <si>
    <t>Tlakoměry kondenzační smyčky k přivaření, PN 250 do 300 st.C stočené</t>
  </si>
  <si>
    <t>2125767220</t>
  </si>
  <si>
    <t>90</t>
  </si>
  <si>
    <t>734999001</t>
  </si>
  <si>
    <t>1262959208</t>
  </si>
  <si>
    <t>91</t>
  </si>
  <si>
    <t>734211126</t>
  </si>
  <si>
    <t>-141384456</t>
  </si>
  <si>
    <t>92</t>
  </si>
  <si>
    <t>734999002</t>
  </si>
  <si>
    <t>-1258198833</t>
  </si>
  <si>
    <t>93</t>
  </si>
  <si>
    <t>998734103</t>
  </si>
  <si>
    <t>Přesun hmot pro armatury stanovený z hmotnosti přesunovaného materiálu vodorovná dopravní vzdálenost do 50 m v objektech výšky přes 12 do 24 m</t>
  </si>
  <si>
    <t>2116107101</t>
  </si>
  <si>
    <t>735</t>
  </si>
  <si>
    <t>Ústřední vytápění - otopná tělesa</t>
  </si>
  <si>
    <t>94</t>
  </si>
  <si>
    <t>735000912</t>
  </si>
  <si>
    <t>Regulace otopného systému při opravách vyregulování dvojregulačních ventilů a kohoutů s termostatickým ovládáním</t>
  </si>
  <si>
    <t>1134139374</t>
  </si>
  <si>
    <t>95</t>
  </si>
  <si>
    <t>735151271</t>
  </si>
  <si>
    <t>198611415</t>
  </si>
  <si>
    <t>96</t>
  </si>
  <si>
    <t>735151272</t>
  </si>
  <si>
    <t>1286817844</t>
  </si>
  <si>
    <t>97</t>
  </si>
  <si>
    <t>735151275</t>
  </si>
  <si>
    <t>1527956737</t>
  </si>
  <si>
    <t>98</t>
  </si>
  <si>
    <t>735151276</t>
  </si>
  <si>
    <t>-1864411538</t>
  </si>
  <si>
    <t>99</t>
  </si>
  <si>
    <t>735151278</t>
  </si>
  <si>
    <t>-1576809163</t>
  </si>
  <si>
    <t>735151282</t>
  </si>
  <si>
    <t>693168860</t>
  </si>
  <si>
    <t>101</t>
  </si>
  <si>
    <t>735151283</t>
  </si>
  <si>
    <t>-1569003812</t>
  </si>
  <si>
    <t>102</t>
  </si>
  <si>
    <t>735151295</t>
  </si>
  <si>
    <t>1754214865</t>
  </si>
  <si>
    <t>103</t>
  </si>
  <si>
    <t>735151578</t>
  </si>
  <si>
    <t>150347786</t>
  </si>
  <si>
    <t>104</t>
  </si>
  <si>
    <t>735151582</t>
  </si>
  <si>
    <t>740322985</t>
  </si>
  <si>
    <t>105</t>
  </si>
  <si>
    <t>735151599</t>
  </si>
  <si>
    <t>76076931</t>
  </si>
  <si>
    <t>106</t>
  </si>
  <si>
    <t>735152271</t>
  </si>
  <si>
    <t>-1244455363</t>
  </si>
  <si>
    <t>107</t>
  </si>
  <si>
    <t>735152272</t>
  </si>
  <si>
    <t>-1085997991</t>
  </si>
  <si>
    <t>108</t>
  </si>
  <si>
    <t>735152273</t>
  </si>
  <si>
    <t>-397918181</t>
  </si>
  <si>
    <t>109</t>
  </si>
  <si>
    <t>735152276</t>
  </si>
  <si>
    <t>1256831392</t>
  </si>
  <si>
    <t>110</t>
  </si>
  <si>
    <t>735152277</t>
  </si>
  <si>
    <t>-1444912554</t>
  </si>
  <si>
    <t>111</t>
  </si>
  <si>
    <t>735152279</t>
  </si>
  <si>
    <t>-1140826786</t>
  </si>
  <si>
    <t>112</t>
  </si>
  <si>
    <t>735152280</t>
  </si>
  <si>
    <t>-1981211688</t>
  </si>
  <si>
    <t>113</t>
  </si>
  <si>
    <t>735152281</t>
  </si>
  <si>
    <t>628009966</t>
  </si>
  <si>
    <t>114</t>
  </si>
  <si>
    <t>735152282</t>
  </si>
  <si>
    <t>-1288813367</t>
  </si>
  <si>
    <t>115</t>
  </si>
  <si>
    <t>735164511</t>
  </si>
  <si>
    <t>268543541</t>
  </si>
  <si>
    <t>116</t>
  </si>
  <si>
    <t>735191905</t>
  </si>
  <si>
    <t>Ostatní opravy otopných těles odvzdušnění tělesa</t>
  </si>
  <si>
    <t>1150301840</t>
  </si>
  <si>
    <t>117</t>
  </si>
  <si>
    <t>735999001</t>
  </si>
  <si>
    <t>Těleso trubkové na stěnu 900x450</t>
  </si>
  <si>
    <t>-191191801</t>
  </si>
  <si>
    <t>118</t>
  </si>
  <si>
    <t>735999002</t>
  </si>
  <si>
    <t>Těleso trubkové na stěnu 900x600</t>
  </si>
  <si>
    <t>1024998612</t>
  </si>
  <si>
    <t>119</t>
  </si>
  <si>
    <t>998735103</t>
  </si>
  <si>
    <t>Přesun hmot pro otopná tělesa stanovený z hmotnosti přesunovaného materiálu vodorovná dopravní vzdálenost do 50 m v objektech výšky přes 12 do 24 m</t>
  </si>
  <si>
    <t>1118338110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</si>
  <si>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</si>
  <si>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</si>
  <si>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</si>
  <si>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</si>
  <si>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</si>
  <si>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</si>
  <si>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</si>
  <si>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</si>
  <si>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</si>
  <si>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</si>
  <si>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</si>
  <si>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</si>
  <si>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</si>
  <si>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</si>
  <si>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</si>
  <si>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</si>
  <si>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</si>
  <si>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</si>
  <si>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</si>
  <si>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</si>
  <si>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</si>
  <si>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</si>
  <si>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</si>
  <si>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</si>
  <si>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</si>
  <si>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</si>
  <si>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</si>
  <si>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</si>
  <si>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</si>
  <si>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</si>
  <si>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</si>
  <si>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</si>
  <si>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</si>
  <si>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</si>
  <si>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</si>
  <si>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</si>
  <si>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</si>
  <si>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</si>
  <si>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</si>
  <si>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</si>
  <si>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</si>
  <si>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</si>
  <si>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</si>
  <si>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</si>
  <si>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</si>
  <si>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</si>
  <si>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</si>
  <si>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</si>
  <si>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</si>
  <si>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</si>
  <si>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</si>
  <si>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</si>
  <si>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</si>
  <si>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</si>
  <si>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</si>
  <si>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</si>
  <si>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</si>
  <si>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</si>
  <si>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</si>
  <si>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</si>
  <si>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</si>
  <si>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</si>
  <si>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</si>
  <si>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</si>
  <si>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</si>
  <si>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</si>
  <si>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</si>
  <si>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</si>
  <si>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</si>
  <si>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</si>
  <si>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</si>
  <si>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</si>
  <si>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</si>
  <si>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</si>
  <si>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</si>
  <si>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</si>
  <si>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</si>
  <si>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</si>
  <si>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</si>
  <si>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</si>
  <si>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</si>
  <si>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</si>
  <si>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</si>
  <si>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</si>
  <si>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</si>
  <si>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</si>
  <si>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</si>
  <si>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</si>
  <si>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</si>
  <si>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</si>
  <si>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</si>
  <si>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</si>
  <si>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</si>
  <si>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</si>
  <si>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</si>
  <si>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</si>
  <si>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</si>
  <si>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</si>
  <si>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</si>
  <si>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</si>
  <si>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</si>
  <si>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</si>
  <si>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</si>
  <si>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</si>
  <si>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</si>
  <si>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</si>
  <si>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</si>
  <si>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</si>
  <si>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</si>
  <si>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</si>
  <si>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</si>
  <si>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</si>
  <si>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</si>
  <si>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</si>
  <si>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</si>
  <si>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</si>
  <si>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</si>
  <si>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</si>
  <si>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</si>
  <si>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</si>
  <si>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</si>
  <si>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</si>
  <si>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</si>
  <si>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</si>
  <si>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</si>
  <si>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</si>
  <si>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</si>
  <si>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</si>
  <si>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</si>
  <si>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</si>
  <si>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</si>
  <si>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</si>
  <si>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</si>
  <si>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</si>
  <si>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</si>
  <si>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</si>
  <si>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</si>
  <si>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</si>
  <si>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</si>
  <si>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</si>
  <si>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</si>
  <si>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</si>
  <si>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</si>
  <si>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</si>
  <si>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</si>
  <si>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</si>
  <si>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</si>
  <si>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</si>
  <si>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</si>
  <si>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</si>
  <si>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</si>
  <si>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</si>
  <si>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</si>
  <si>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</si>
  <si>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</si>
  <si>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</si>
  <si>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</si>
  <si>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</si>
  <si>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</si>
  <si>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</si>
  <si>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</si>
  <si>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</si>
  <si>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</si>
  <si>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</si>
  <si>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</si>
  <si>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</si>
  <si>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</si>
  <si>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</si>
  <si>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</si>
  <si>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</si>
  <si>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</si>
  <si>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</si>
  <si>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</si>
  <si>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</si>
  <si>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</si>
  <si>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</si>
  <si>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</si>
  <si>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</si>
  <si>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</si>
  <si>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</si>
  <si>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</si>
  <si>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</si>
  <si>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</si>
  <si>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CS ÚRS 2018 01</t>
  </si>
  <si>
    <t>Armatury se dvěma závity kohouty kulové PN 42 do 185 st.C plnoprůtokové s koulí „DADO“ vnitřní závit těžká řada  G 1 1/2</t>
  </si>
  <si>
    <t>Tvarovky z lehčených plastů izolace potrubí vnitřní průměr x tl. izolace [mm], délka  2 m 28 x 25</t>
  </si>
  <si>
    <t>Tvarovky z lehčených plastů izolace potrubí vnitřní průměr x tl. izolace [mm], délka  2 m 45 x 25</t>
  </si>
  <si>
    <t>Tvarovky z lehčených plastů izolace potrubí vnitřní průměr x tl. izolace [mm], délka  2 m 54 x 25</t>
  </si>
  <si>
    <t>Tvarovky z lehčených plastů izolace potrubí vnitřní průměr x tl. izolace [mm], délka  2 m 76 x 25</t>
  </si>
  <si>
    <t>Armatury se dvěma závity ventily pojistné k bojleru mosazné PN 6 do 100 st.C G 3/4</t>
  </si>
  <si>
    <t>Armatury se dvěma závity kulové kohouty PN 42 do 185  st.C plnoprůtokové s koulí „DADO“ vnitřní závit G 3/4</t>
  </si>
  <si>
    <t>Armatury se dvěma závity kulové kohouty PN 42 do 185  st.C plnoprůtokové s koulí „DADO“ vnitřní závit G 2</t>
  </si>
  <si>
    <t>Armatury se dvěma závity filtry mosazný PN 16 do 120  st.C G 3/4</t>
  </si>
  <si>
    <t>2 kotle_x000D_
s kaskádovou regulací 300-K MW2B s čidlem venkovní teploty, teploty_x000D_
anuloidu a zásobníku TV</t>
  </si>
  <si>
    <t>Nádoby expanzní tlakové s membránou bez pojistného ventilu se závitovým připojením PN 0,6 o objemu 50 l</t>
  </si>
  <si>
    <t xml:space="preserve">Čerpadla teplovodní závitová mokroběžná oběhová pro teplovodní vytápění (elektronicky řízená) PN 10, do 110 st.C DN přípojky/dopravní výška H (m) - čerpací výkon Q (m3/h) DN 25 / do 4,0 m / 2,5 m3/h </t>
  </si>
  <si>
    <t xml:space="preserve">Čerpadla teplovodní závitová mokroběžná oběhová pro teplovodní vytápění (elektronicky řízená) PN 10, do 110 st.C DN přípojky/dopravní výška H (m) - čerpací výkon Q (m3/h) DN 25 / do 6,0 m / 4,0 m3/h </t>
  </si>
  <si>
    <t>Potrubí z trubek ocelových hladkých spojovaných lisováním z pozinkované oceli DN 15</t>
  </si>
  <si>
    <t>Potrubí z trubek ocelových hladkých spojovaných lisováním z pozinkované oceli D 18</t>
  </si>
  <si>
    <t>Potrubí z trubek ocelových hladkých spojovaných lisováním z pozinkované oceli DN 25</t>
  </si>
  <si>
    <t>Potrubí z trubek ocelových hladkých spojovaných lisováním z pozinkované oceli DN 32</t>
  </si>
  <si>
    <t>Potrubí z trubek ocelových hladkých spojovaných lisováním z pozinkované oceli DN 40</t>
  </si>
  <si>
    <t>Potrubí z trubek ocelových hladkých spojovaných lisováním z pozinkované oceli DN 50</t>
  </si>
  <si>
    <t>Ventily regulační závitové termostatické, bez hlavice ovládání PN 16 do 110 st.C rohové dvouregulační G 1/2</t>
  </si>
  <si>
    <t>Ventily regulační závitové hlavice termostatické, pro ovládání ventilů PN 10 do 110 st.C kapalinové otopných těles VK</t>
  </si>
  <si>
    <t>Ventily regulační závitové hlavice termostatické, pro ovládání ventilů PN 10 do 110 st.C kapalinové s vestavěným čidlem</t>
  </si>
  <si>
    <t>Ventily zpětné závitové PN 16 do 110 st.C přímé G 6/4</t>
  </si>
  <si>
    <t>Ventily zpětné závitové PN 16 do 110 st.C přímé G 2</t>
  </si>
  <si>
    <t>Šroubení topenářské PN 16 do 120 st.C přímé G 1</t>
  </si>
  <si>
    <t>Šroubení topenářské PN 16 do 120 st.C přímé G 5/4</t>
  </si>
  <si>
    <t>Šroubení připojovací armatury radiátorů typu VK (ventil kompakt) PN 10 do 110 st.C, regulační uzavíratelné přímé G 1/2 x 18</t>
  </si>
  <si>
    <t>Šroubení regulační radiátorové rohové s vypouštěním G 1/2</t>
  </si>
  <si>
    <t>Ostatní armatury kohouty plnicí a vypouštěcí PN 10 do 110 st.C G 1/2</t>
  </si>
  <si>
    <t>Ostatní armatury filtry závitové PN 16 do 130 st.C přímé s vnitřními závity G 1 1/2</t>
  </si>
  <si>
    <t>Ostatní armatury filtry závitové PN 16 do 130 st.C přímé s vnitřními závity G 2</t>
  </si>
  <si>
    <t>Ostatní armatury kulové kohouty PN 42 do 185 st.C plnoprůtokové s koulí „DADO“ vnitřní závit G 3/4</t>
  </si>
  <si>
    <t>Ostatní armatury kulové kohouty PN 42 do 185 st.C plnoprůtokové s koulí „DADO“ vnitřní závit G 1</t>
  </si>
  <si>
    <t>Ostatní armatury kulové kohouty PN 42 do 185 st.C plnoprůtokové s koulí „DADO“ vnitřní závit G 1 1/2</t>
  </si>
  <si>
    <t>Ostatní armatury kulové kohouty PN 42 do 185 st.C plnoprůtokové s koulí „DADO“ vnitřní závit G 2</t>
  </si>
  <si>
    <t>Ostatní armatury kulové kohouty PN 42 do 185 st.C plnoprůtokové s koulí „DADO“ vnitřní závit G 2 1/2</t>
  </si>
  <si>
    <t>Ventily odvzdušňovací závitové automatické se zpětnou klapkou PN 14 do 120 st.C G 3/8</t>
  </si>
  <si>
    <t>Otopná tělesa panelová, typ 11 výšky tělesa 600 mm, délky 400 mm</t>
  </si>
  <si>
    <t>Otopná tělesa panelová, typ 11 výšky tělesa 600 mm, délky 500 mm</t>
  </si>
  <si>
    <t>Otopná tělesa panelová, typ 11 výšky tělesa 600 mm, délky 800 mm</t>
  </si>
  <si>
    <t>Otopná tělesa panelová, typ 11 výšky tělesa 600 mm, délky 900 mm</t>
  </si>
  <si>
    <t>Otopná tělesa panelová, typ 11 výšky tělesa 600 mm, délky 1100 mm</t>
  </si>
  <si>
    <t>Otopná tělesa panelová, typ 11 výšky tělesa 600 mm, délky 1800 mm</t>
  </si>
  <si>
    <t>Otopná tělesa panelová, typ 11 výšky tělesa 600 mm, délky 2000 mm</t>
  </si>
  <si>
    <t>Otopná tělesa panelová, typ 11 výšky tělesa 900 mm, délky 800 mm</t>
  </si>
  <si>
    <t>Otopná tělesa panelová, typ 22 výšky tělesa 600 mm, délky 1100 mm</t>
  </si>
  <si>
    <t>Otopná tělesa panelová, typ 22 výšky tělesa 600 mm, délky 1800 mm</t>
  </si>
  <si>
    <t>Otopná tělesa panelová, typ 22 výšky tělesa 900 mm, délky 1200 mm</t>
  </si>
  <si>
    <t>Otopná tělesa panelová, typ 11 výšky tělesa 600 mm, délky 600 mm</t>
  </si>
  <si>
    <t>Otopná tělesa panelová, typ 11 výšky tělesa 600 mm, délky 1000 mm</t>
  </si>
  <si>
    <t>Otopná tělesa panelová, typ 11 výšky tělesa 600 mm, délky 1200 mm</t>
  </si>
  <si>
    <t>Otopná tělesa panelová, typ 11 výšky tělesa 600 mm, délky 1400 mm</t>
  </si>
  <si>
    <t>Otopná tělesa panelová, typ 11 výšky tělesa 600 mm, délky 1600 mm</t>
  </si>
  <si>
    <t>Otopná tělesa trubková, montáž těles na stěnu výšky tělesa do 1500 mm</t>
  </si>
  <si>
    <t>Nepřímotopné zásobníkové ohřívače TUV stacionární se dvěma teplosměnnými výměníky PN 1,0 MPa/1,6 MPa, t = 95 st.C/110 st.C objem zásobníku / v.pl. m2 výměníku 995 l / 2,45 m2/1,12 m2)</t>
  </si>
  <si>
    <t>Příložné čidlo teploty (10 kOhm)</t>
  </si>
  <si>
    <t>Armatury s jedním závitem přechodové tvarovky PPR, PN 20 s kovovým závitem vnitřním přechodky dGK D 20 x G 1/2</t>
  </si>
  <si>
    <t>Armatury s jedním závitem přechodové tvarovky PPR, PN 20 s kovovým závitem vnitřním přechodky dGK D 50 x G 6/4</t>
  </si>
  <si>
    <t>Armatury se dvěma závity ventily zpětné  PN 10 do 110 st.C G 3/4</t>
  </si>
  <si>
    <t>Armatury se dvěma závity ventily zpětné  PN 10 do 110 st.C G 2</t>
  </si>
  <si>
    <t>Potrubí z plastových trubek z polypropylenu (PPR) svařovaných polyfuzně PN 20 D 50 x 8,4</t>
  </si>
  <si>
    <t>Potrubí z plastových trubek z polypropylenu (PPR) svařovaných polyfuzně PN 20 D 25 x 4,2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</si>
</sst>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99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41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38" fillId="2" borderId="0" xfId="1" applyFill="1"/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3" fillId="0" borderId="0" xfId="0" applyFont="1" applyBorder="1" applyAlignment="1">
      <alignment horizontal="left" vertical="center"/>
    </xf>
    <xf numFmtId="0" fontId="0" fillId="0" borderId="6" xfId="0" applyBorder="1"/>
    <xf numFmtId="0" fontId="12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15" fillId="0" borderId="8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3" fillId="4" borderId="10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5" borderId="11" xfId="0" applyFont="1" applyFill="1" applyBorder="1" applyAlignment="1">
      <alignment horizontal="center" vertical="center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8" fillId="0" borderId="18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9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18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5" fillId="0" borderId="23" xfId="0" applyNumberFormat="1" applyFont="1" applyBorder="1" applyAlignment="1">
      <alignment vertical="center"/>
    </xf>
    <xf numFmtId="4" fontId="25" fillId="0" borderId="24" xfId="0" applyNumberFormat="1" applyFont="1" applyBorder="1" applyAlignment="1">
      <alignment vertical="center"/>
    </xf>
    <xf numFmtId="166" fontId="25" fillId="0" borderId="24" xfId="0" applyNumberFormat="1" applyFont="1" applyBorder="1" applyAlignment="1">
      <alignment vertical="center"/>
    </xf>
    <xf numFmtId="4" fontId="25" fillId="0" borderId="25" xfId="0" applyNumberFormat="1" applyFont="1" applyBorder="1" applyAlignment="1">
      <alignment vertical="center"/>
    </xf>
    <xf numFmtId="0" fontId="0" fillId="2" borderId="0" xfId="0" applyFill="1" applyProtection="1"/>
    <xf numFmtId="0" fontId="38" fillId="2" borderId="0" xfId="1" applyFill="1" applyProtection="1"/>
    <xf numFmtId="0" fontId="0" fillId="0" borderId="0" xfId="0" applyAlignment="1" applyProtection="1">
      <alignment vertical="top"/>
      <protection locked="0"/>
    </xf>
    <xf numFmtId="0" fontId="31" fillId="0" borderId="29" xfId="0" applyFont="1" applyBorder="1" applyAlignment="1" applyProtection="1">
      <alignment vertical="center" wrapText="1"/>
      <protection locked="0"/>
    </xf>
    <xf numFmtId="0" fontId="31" fillId="0" borderId="30" xfId="0" applyFont="1" applyBorder="1" applyAlignment="1" applyProtection="1">
      <alignment vertical="center" wrapText="1"/>
      <protection locked="0"/>
    </xf>
    <xf numFmtId="0" fontId="31" fillId="0" borderId="31" xfId="0" applyFont="1" applyBorder="1" applyAlignment="1" applyProtection="1">
      <alignment vertical="center" wrapText="1"/>
      <protection locked="0"/>
    </xf>
    <xf numFmtId="0" fontId="31" fillId="0" borderId="32" xfId="0" applyFont="1" applyBorder="1" applyAlignment="1" applyProtection="1">
      <alignment horizontal="center" vertical="center" wrapText="1"/>
      <protection locked="0"/>
    </xf>
    <xf numFmtId="0" fontId="31" fillId="0" borderId="33" xfId="0" applyFont="1" applyBorder="1" applyAlignment="1" applyProtection="1">
      <alignment horizontal="center" vertical="center" wrapText="1"/>
      <protection locked="0"/>
    </xf>
    <xf numFmtId="0" fontId="31" fillId="0" borderId="32" xfId="0" applyFont="1" applyBorder="1" applyAlignment="1" applyProtection="1">
      <alignment vertical="center" wrapText="1"/>
      <protection locked="0"/>
    </xf>
    <xf numFmtId="0" fontId="31" fillId="0" borderId="33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center" wrapText="1"/>
      <protection locked="0"/>
    </xf>
    <xf numFmtId="0" fontId="34" fillId="0" borderId="1" xfId="0" applyFont="1" applyBorder="1" applyAlignment="1" applyProtection="1">
      <alignment vertical="center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49" fontId="34" fillId="0" borderId="1" xfId="0" applyNumberFormat="1" applyFont="1" applyBorder="1" applyAlignment="1" applyProtection="1">
      <alignment vertical="center" wrapText="1"/>
      <protection locked="0"/>
    </xf>
    <xf numFmtId="0" fontId="31" fillId="0" borderId="35" xfId="0" applyFont="1" applyBorder="1" applyAlignment="1" applyProtection="1">
      <alignment vertical="center" wrapText="1"/>
      <protection locked="0"/>
    </xf>
    <xf numFmtId="0" fontId="35" fillId="0" borderId="34" xfId="0" applyFont="1" applyBorder="1" applyAlignment="1" applyProtection="1">
      <alignment vertical="center" wrapText="1"/>
      <protection locked="0"/>
    </xf>
    <xf numFmtId="0" fontId="31" fillId="0" borderId="36" xfId="0" applyFont="1" applyBorder="1" applyAlignment="1" applyProtection="1">
      <alignment vertical="center" wrapText="1"/>
      <protection locked="0"/>
    </xf>
    <xf numFmtId="0" fontId="31" fillId="0" borderId="1" xfId="0" applyFont="1" applyBorder="1" applyAlignment="1" applyProtection="1">
      <alignment vertical="top"/>
      <protection locked="0"/>
    </xf>
    <xf numFmtId="0" fontId="31" fillId="0" borderId="0" xfId="0" applyFont="1" applyAlignment="1" applyProtection="1">
      <alignment vertical="top"/>
      <protection locked="0"/>
    </xf>
    <xf numFmtId="0" fontId="31" fillId="0" borderId="29" xfId="0" applyFont="1" applyBorder="1" applyAlignment="1" applyProtection="1">
      <alignment horizontal="left" vertical="center"/>
      <protection locked="0"/>
    </xf>
    <xf numFmtId="0" fontId="31" fillId="0" borderId="30" xfId="0" applyFont="1" applyBorder="1" applyAlignment="1" applyProtection="1">
      <alignment horizontal="left" vertical="center"/>
      <protection locked="0"/>
    </xf>
    <xf numFmtId="0" fontId="31" fillId="0" borderId="31" xfId="0" applyFont="1" applyBorder="1" applyAlignment="1" applyProtection="1">
      <alignment horizontal="left" vertical="center"/>
      <protection locked="0"/>
    </xf>
    <xf numFmtId="0" fontId="31" fillId="0" borderId="32" xfId="0" applyFont="1" applyBorder="1" applyAlignment="1" applyProtection="1">
      <alignment horizontal="left" vertical="center"/>
      <protection locked="0"/>
    </xf>
    <xf numFmtId="0" fontId="31" fillId="0" borderId="33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33" fillId="0" borderId="34" xfId="0" applyFont="1" applyBorder="1" applyAlignment="1" applyProtection="1">
      <alignment horizontal="left" vertical="center"/>
      <protection locked="0"/>
    </xf>
    <xf numFmtId="0" fontId="33" fillId="0" borderId="34" xfId="0" applyFont="1" applyBorder="1" applyAlignment="1" applyProtection="1">
      <alignment horizontal="center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4" fillId="0" borderId="0" xfId="0" applyFont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4" fillId="0" borderId="32" xfId="0" applyFont="1" applyBorder="1" applyAlignment="1" applyProtection="1">
      <alignment horizontal="left" vertical="center"/>
      <protection locked="0"/>
    </xf>
    <xf numFmtId="0" fontId="34" fillId="0" borderId="1" xfId="0" applyFont="1" applyFill="1" applyBorder="1" applyAlignment="1" applyProtection="1">
      <alignment horizontal="left" vertical="center"/>
      <protection locked="0"/>
    </xf>
    <xf numFmtId="0" fontId="34" fillId="0" borderId="1" xfId="0" applyFont="1" applyFill="1" applyBorder="1" applyAlignment="1" applyProtection="1">
      <alignment horizontal="center" vertical="center"/>
      <protection locked="0"/>
    </xf>
    <xf numFmtId="0" fontId="31" fillId="0" borderId="35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1" fillId="0" borderId="36" xfId="0" applyFont="1" applyBorder="1" applyAlignment="1" applyProtection="1">
      <alignment horizontal="left" vertical="center"/>
      <protection locked="0"/>
    </xf>
    <xf numFmtId="0" fontId="31" fillId="0" borderId="1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4" fillId="0" borderId="34" xfId="0" applyFont="1" applyBorder="1" applyAlignment="1" applyProtection="1">
      <alignment horizontal="left" vertical="center"/>
      <protection locked="0"/>
    </xf>
    <xf numFmtId="0" fontId="31" fillId="0" borderId="1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center" vertical="center" wrapText="1"/>
      <protection locked="0"/>
    </xf>
    <xf numFmtId="0" fontId="31" fillId="0" borderId="29" xfId="0" applyFont="1" applyBorder="1" applyAlignment="1" applyProtection="1">
      <alignment horizontal="left" vertical="center" wrapText="1"/>
      <protection locked="0"/>
    </xf>
    <xf numFmtId="0" fontId="31" fillId="0" borderId="30" xfId="0" applyFont="1" applyBorder="1" applyAlignment="1" applyProtection="1">
      <alignment horizontal="left" vertical="center" wrapText="1"/>
      <protection locked="0"/>
    </xf>
    <xf numFmtId="0" fontId="31" fillId="0" borderId="31" xfId="0" applyFont="1" applyBorder="1" applyAlignment="1" applyProtection="1">
      <alignment horizontal="left" vertical="center" wrapText="1"/>
      <protection locked="0"/>
    </xf>
    <xf numFmtId="0" fontId="31" fillId="0" borderId="32" xfId="0" applyFont="1" applyBorder="1" applyAlignment="1" applyProtection="1">
      <alignment horizontal="left" vertical="center" wrapText="1"/>
      <protection locked="0"/>
    </xf>
    <xf numFmtId="0" fontId="31" fillId="0" borderId="33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34" fillId="0" borderId="32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 wrapText="1"/>
      <protection locked="0"/>
    </xf>
    <xf numFmtId="0" fontId="34" fillId="0" borderId="33" xfId="0" applyFont="1" applyBorder="1" applyAlignment="1" applyProtection="1">
      <alignment horizontal="left" vertical="center"/>
      <protection locked="0"/>
    </xf>
    <xf numFmtId="0" fontId="34" fillId="0" borderId="35" xfId="0" applyFont="1" applyBorder="1" applyAlignment="1" applyProtection="1">
      <alignment horizontal="left" vertical="center" wrapText="1"/>
      <protection locked="0"/>
    </xf>
    <xf numFmtId="0" fontId="34" fillId="0" borderId="34" xfId="0" applyFont="1" applyBorder="1" applyAlignment="1" applyProtection="1">
      <alignment horizontal="left" vertical="center" wrapText="1"/>
      <protection locked="0"/>
    </xf>
    <xf numFmtId="0" fontId="34" fillId="0" borderId="36" xfId="0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1" xfId="0" applyFont="1" applyBorder="1" applyAlignment="1" applyProtection="1">
      <alignment horizontal="center" vertical="top"/>
      <protection locked="0"/>
    </xf>
    <xf numFmtId="0" fontId="34" fillId="0" borderId="35" xfId="0" applyFont="1" applyBorder="1" applyAlignment="1" applyProtection="1">
      <alignment horizontal="left" vertical="center"/>
      <protection locked="0"/>
    </xf>
    <xf numFmtId="0" fontId="34" fillId="0" borderId="36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0" fontId="33" fillId="0" borderId="1" xfId="0" applyFont="1" applyBorder="1" applyAlignment="1" applyProtection="1">
      <alignment vertical="center"/>
      <protection locked="0"/>
    </xf>
    <xf numFmtId="0" fontId="36" fillId="0" borderId="34" xfId="0" applyFont="1" applyBorder="1" applyAlignment="1" applyProtection="1">
      <alignment vertical="center"/>
      <protection locked="0"/>
    </xf>
    <xf numFmtId="0" fontId="3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3" fillId="0" borderId="34" xfId="0" applyFont="1" applyBorder="1" applyAlignment="1" applyProtection="1">
      <alignment horizontal="left"/>
      <protection locked="0"/>
    </xf>
    <xf numFmtId="0" fontId="36" fillId="0" borderId="34" xfId="0" applyFont="1" applyBorder="1" applyAlignment="1" applyProtection="1">
      <protection locked="0"/>
    </xf>
    <xf numFmtId="0" fontId="31" fillId="0" borderId="32" xfId="0" applyFont="1" applyBorder="1" applyAlignment="1" applyProtection="1">
      <alignment vertical="top"/>
      <protection locked="0"/>
    </xf>
    <xf numFmtId="0" fontId="31" fillId="0" borderId="33" xfId="0" applyFont="1" applyBorder="1" applyAlignment="1" applyProtection="1">
      <alignment vertical="top"/>
      <protection locked="0"/>
    </xf>
    <xf numFmtId="0" fontId="31" fillId="0" borderId="1" xfId="0" applyFont="1" applyBorder="1" applyAlignment="1" applyProtection="1">
      <alignment horizontal="center" vertical="center"/>
      <protection locked="0"/>
    </xf>
    <xf numFmtId="0" fontId="31" fillId="0" borderId="1" xfId="0" applyFont="1" applyBorder="1" applyAlignment="1" applyProtection="1">
      <alignment horizontal="left" vertical="top"/>
      <protection locked="0"/>
    </xf>
    <xf numFmtId="0" fontId="31" fillId="0" borderId="35" xfId="0" applyFont="1" applyBorder="1" applyAlignment="1" applyProtection="1">
      <alignment vertical="top"/>
      <protection locked="0"/>
    </xf>
    <xf numFmtId="0" fontId="31" fillId="0" borderId="34" xfId="0" applyFont="1" applyBorder="1" applyAlignment="1" applyProtection="1">
      <alignment vertical="top"/>
      <protection locked="0"/>
    </xf>
    <xf numFmtId="0" fontId="31" fillId="0" borderId="36" xfId="0" applyFont="1" applyBorder="1" applyAlignment="1" applyProtection="1">
      <alignment vertical="top"/>
      <protection locked="0"/>
    </xf>
    <xf numFmtId="0" fontId="0" fillId="0" borderId="0" xfId="0"/>
    <xf numFmtId="0" fontId="2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0" fillId="0" borderId="0" xfId="0" applyBorder="1"/>
    <xf numFmtId="0" fontId="0" fillId="0" borderId="8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6" fillId="2" borderId="0" xfId="1" applyFont="1" applyFill="1" applyAlignment="1" applyProtection="1">
      <alignment vertical="center"/>
    </xf>
    <xf numFmtId="0" fontId="0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" fontId="15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16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4" fontId="3" fillId="4" borderId="10" xfId="0" applyNumberFormat="1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8" fillId="0" borderId="15" xfId="0" applyFont="1" applyBorder="1" applyAlignment="1">
      <alignment horizontal="center" vertical="center"/>
    </xf>
    <xf numFmtId="0" fontId="18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6" fillId="2" borderId="0" xfId="1" applyFont="1" applyFill="1" applyAlignment="1" applyProtection="1">
      <alignment vertical="center"/>
    </xf>
    <xf numFmtId="0" fontId="32" fillId="0" borderId="1" xfId="0" applyFont="1" applyBorder="1" applyAlignment="1" applyProtection="1">
      <alignment horizontal="center" vertical="center" wrapText="1"/>
      <protection locked="0"/>
    </xf>
    <xf numFmtId="0" fontId="34" fillId="0" borderId="1" xfId="0" applyFont="1" applyBorder="1" applyAlignment="1" applyProtection="1">
      <alignment horizontal="left" vertical="top"/>
      <protection locked="0"/>
    </xf>
    <xf numFmtId="0" fontId="34" fillId="0" borderId="1" xfId="0" applyFont="1" applyBorder="1" applyAlignment="1" applyProtection="1">
      <alignment horizontal="left" vertical="center"/>
      <protection locked="0"/>
    </xf>
    <xf numFmtId="0" fontId="34" fillId="0" borderId="1" xfId="0" applyFont="1" applyBorder="1" applyAlignment="1" applyProtection="1">
      <alignment horizontal="left" vertical="center" wrapText="1"/>
      <protection locked="0"/>
    </xf>
    <xf numFmtId="49" fontId="34" fillId="0" borderId="1" xfId="0" applyNumberFormat="1" applyFont="1" applyBorder="1" applyAlignment="1" applyProtection="1">
      <alignment horizontal="left" vertical="center" wrapText="1"/>
      <protection locked="0"/>
    </xf>
    <xf numFmtId="0" fontId="32" fillId="0" borderId="1" xfId="0" applyFont="1" applyBorder="1" applyAlignment="1" applyProtection="1">
      <alignment horizontal="center" vertical="center"/>
      <protection locked="0"/>
    </xf>
    <xf numFmtId="0" fontId="33" fillId="0" borderId="34" xfId="0" applyFont="1" applyBorder="1" applyAlignment="1" applyProtection="1">
      <alignment horizontal="left"/>
      <protection locked="0"/>
    </xf>
    <xf numFmtId="0" fontId="33" fillId="0" borderId="34" xfId="0" applyFont="1" applyBorder="1" applyAlignment="1" applyProtection="1">
      <alignment horizontal="left" wrapText="1"/>
      <protection locked="0"/>
    </xf>
    <xf numFmtId="4" fontId="0" fillId="6" borderId="28" xfId="0" applyNumberFormat="1" applyFont="1" applyFill="1" applyBorder="1" applyAlignment="1" applyProtection="1">
      <alignment vertical="center"/>
      <protection locked="0"/>
    </xf>
    <xf numFmtId="4" fontId="30" fillId="6" borderId="28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Border="1" applyAlignment="1" applyProtection="1">
      <alignment horizontal="left" vertical="center"/>
      <protection locked="0"/>
    </xf>
    <xf numFmtId="0" fontId="0" fillId="0" borderId="0" xfId="0" applyBorder="1" applyProtection="1"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0" fillId="0" borderId="0" xfId="0" applyProtection="1"/>
    <xf numFmtId="0" fontId="12" fillId="3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2" fillId="0" borderId="0" xfId="0" applyFont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/>
    </xf>
    <xf numFmtId="0" fontId="14" fillId="0" borderId="0" xfId="0" applyFont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</xf>
    <xf numFmtId="0" fontId="0" fillId="0" borderId="26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 vertical="center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2" xfId="0" applyFont="1" applyFill="1" applyBorder="1" applyAlignment="1" applyProtection="1">
      <alignment horizontal="center" vertical="center" wrapText="1"/>
    </xf>
    <xf numFmtId="0" fontId="14" fillId="0" borderId="20" xfId="0" applyFont="1" applyBorder="1" applyAlignment="1" applyProtection="1">
      <alignment horizontal="center" vertical="center" wrapText="1"/>
    </xf>
    <xf numFmtId="0" fontId="14" fillId="0" borderId="21" xfId="0" applyFont="1" applyBorder="1" applyAlignment="1" applyProtection="1">
      <alignment horizontal="center" vertical="center" wrapText="1"/>
    </xf>
    <xf numFmtId="0" fontId="14" fillId="0" borderId="22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19" fillId="0" borderId="0" xfId="0" applyFont="1" applyAlignment="1" applyProtection="1">
      <alignment horizontal="left" vertical="center"/>
    </xf>
    <xf numFmtId="4" fontId="19" fillId="0" borderId="0" xfId="0" applyNumberFormat="1" applyFont="1" applyAlignment="1" applyProtection="1"/>
    <xf numFmtId="0" fontId="0" fillId="0" borderId="15" xfId="0" applyFont="1" applyBorder="1" applyAlignment="1" applyProtection="1">
      <alignment vertical="center"/>
    </xf>
    <xf numFmtId="166" fontId="28" fillId="0" borderId="16" xfId="0" applyNumberFormat="1" applyFont="1" applyBorder="1" applyAlignment="1" applyProtection="1"/>
    <xf numFmtId="166" fontId="28" fillId="0" borderId="17" xfId="0" applyNumberFormat="1" applyFont="1" applyBorder="1" applyAlignment="1" applyProtection="1"/>
    <xf numFmtId="4" fontId="29" fillId="0" borderId="0" xfId="0" applyNumberFormat="1" applyFont="1" applyAlignment="1" applyProtection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 applyProtection="1">
      <alignment horizontal="center"/>
    </xf>
    <xf numFmtId="4" fontId="7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0" borderId="28" xfId="0" applyNumberFormat="1" applyFont="1" applyBorder="1" applyAlignment="1" applyProtection="1">
      <alignment vertical="center"/>
    </xf>
    <xf numFmtId="0" fontId="1" fillId="0" borderId="2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 applyBorder="1" applyAlignment="1" applyProtection="1">
      <alignment vertical="center" wrapText="1"/>
      <protection locked="0"/>
    </xf>
    <xf numFmtId="0" fontId="30" fillId="0" borderId="28" xfId="0" applyFont="1" applyBorder="1" applyAlignment="1" applyProtection="1">
      <alignment horizontal="center" vertical="center"/>
    </xf>
    <xf numFmtId="49" fontId="30" fillId="0" borderId="28" xfId="0" applyNumberFormat="1" applyFont="1" applyBorder="1" applyAlignment="1" applyProtection="1">
      <alignment horizontal="left" vertical="center" wrapText="1"/>
    </xf>
    <xf numFmtId="0" fontId="30" fillId="0" borderId="28" xfId="0" applyFont="1" applyBorder="1" applyAlignment="1" applyProtection="1">
      <alignment horizontal="left" vertical="center" wrapText="1"/>
    </xf>
    <xf numFmtId="0" fontId="30" fillId="0" borderId="28" xfId="0" applyFont="1" applyBorder="1" applyAlignment="1" applyProtection="1">
      <alignment horizontal="center" vertical="center" wrapText="1"/>
    </xf>
    <xf numFmtId="167" fontId="30" fillId="0" borderId="28" xfId="0" applyNumberFormat="1" applyFont="1" applyBorder="1" applyAlignment="1" applyProtection="1">
      <alignment vertical="center"/>
    </xf>
    <xf numFmtId="4" fontId="30" fillId="0" borderId="28" xfId="0" applyNumberFormat="1" applyFont="1" applyBorder="1" applyAlignment="1" applyProtection="1">
      <alignment vertical="center"/>
    </xf>
    <xf numFmtId="0" fontId="30" fillId="0" borderId="5" xfId="0" applyFont="1" applyBorder="1" applyAlignment="1" applyProtection="1">
      <alignment vertical="center"/>
    </xf>
    <xf numFmtId="0" fontId="30" fillId="0" borderId="28" xfId="0" applyFont="1" applyBorder="1" applyAlignment="1" applyProtection="1">
      <alignment horizontal="left" vertical="center"/>
    </xf>
    <xf numFmtId="0" fontId="30" fillId="0" borderId="0" xfId="0" applyFont="1" applyBorder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workbookViewId="0">
      <pane ySplit="1" topLeftCell="A34" activePane="bottomLeft" state="frozen"/>
      <selection pane="bottomLeft" activeCell="AG52" sqref="AG52:AM52"/>
    </sheetView>
  </sheetViews>
  <sheetFormatPr defaultRowHeight="13.5"/>
  <cols>
    <col min="1" max="1" width="8.33203125" style="152" customWidth="1"/>
    <col min="2" max="2" width="1.6640625" style="152" customWidth="1"/>
    <col min="3" max="3" width="4.1640625" style="152" customWidth="1"/>
    <col min="4" max="33" width="2.6640625" style="152" customWidth="1"/>
    <col min="34" max="34" width="3.33203125" style="152" customWidth="1"/>
    <col min="35" max="35" width="31.6640625" style="152" customWidth="1"/>
    <col min="36" max="37" width="2.5" style="152" customWidth="1"/>
    <col min="38" max="38" width="8.33203125" style="152" customWidth="1"/>
    <col min="39" max="39" width="3.33203125" style="152" customWidth="1"/>
    <col min="40" max="40" width="13.33203125" style="152" customWidth="1"/>
    <col min="41" max="41" width="7.5" style="152" customWidth="1"/>
    <col min="42" max="42" width="4.1640625" style="152" customWidth="1"/>
    <col min="43" max="43" width="15.6640625" style="152" customWidth="1"/>
    <col min="44" max="44" width="13.6640625" style="152" customWidth="1"/>
    <col min="45" max="47" width="25.83203125" style="152" hidden="1" customWidth="1"/>
    <col min="48" max="52" width="21.6640625" style="152" hidden="1" customWidth="1"/>
    <col min="53" max="53" width="19.1640625" style="152" hidden="1" customWidth="1"/>
    <col min="54" max="54" width="25" style="152" hidden="1" customWidth="1"/>
    <col min="55" max="56" width="19.1640625" style="152" hidden="1" customWidth="1"/>
    <col min="57" max="57" width="66.5" style="152" customWidth="1"/>
    <col min="58" max="70" width="9.33203125" style="152"/>
    <col min="71" max="91" width="9.33203125" style="152" hidden="1"/>
    <col min="92" max="16384" width="9.33203125" style="152"/>
  </cols>
  <sheetData>
    <row r="1" spans="1:74" ht="21.4" customHeight="1">
      <c r="A1" s="4" t="s">
        <v>0</v>
      </c>
      <c r="B1" s="5"/>
      <c r="C1" s="5"/>
      <c r="D1" s="6" t="s">
        <v>1</v>
      </c>
      <c r="E1" s="5"/>
      <c r="F1" s="5"/>
      <c r="G1" s="5"/>
      <c r="H1" s="5"/>
      <c r="I1" s="5"/>
      <c r="J1" s="5"/>
      <c r="K1" s="7" t="s">
        <v>2</v>
      </c>
      <c r="L1" s="7"/>
      <c r="M1" s="7"/>
      <c r="N1" s="7"/>
      <c r="O1" s="7"/>
      <c r="P1" s="7"/>
      <c r="Q1" s="7"/>
      <c r="R1" s="7"/>
      <c r="S1" s="7"/>
      <c r="T1" s="5"/>
      <c r="U1" s="5"/>
      <c r="V1" s="5"/>
      <c r="W1" s="7" t="s">
        <v>3</v>
      </c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8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10" t="s">
        <v>4</v>
      </c>
      <c r="BB1" s="10" t="s">
        <v>5</v>
      </c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T1" s="11" t="s">
        <v>6</v>
      </c>
      <c r="BU1" s="11" t="s">
        <v>6</v>
      </c>
      <c r="BV1" s="11" t="s">
        <v>7</v>
      </c>
    </row>
    <row r="2" spans="1:74" ht="36.950000000000003" customHeight="1">
      <c r="AR2" s="187" t="s">
        <v>8</v>
      </c>
      <c r="AS2" s="188"/>
      <c r="AT2" s="188"/>
      <c r="AU2" s="188"/>
      <c r="AV2" s="188"/>
      <c r="AW2" s="188"/>
      <c r="AX2" s="188"/>
      <c r="AY2" s="188"/>
      <c r="AZ2" s="188"/>
      <c r="BA2" s="188"/>
      <c r="BB2" s="188"/>
      <c r="BC2" s="188"/>
      <c r="BD2" s="188"/>
      <c r="BE2" s="188"/>
      <c r="BS2" s="12" t="s">
        <v>9</v>
      </c>
      <c r="BT2" s="12" t="s">
        <v>10</v>
      </c>
    </row>
    <row r="3" spans="1:74" ht="6.9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5"/>
      <c r="BS3" s="12" t="s">
        <v>9</v>
      </c>
      <c r="BT3" s="12" t="s">
        <v>11</v>
      </c>
    </row>
    <row r="4" spans="1:74" ht="36.950000000000003" customHeight="1">
      <c r="B4" s="16"/>
      <c r="C4" s="159"/>
      <c r="D4" s="17" t="s">
        <v>12</v>
      </c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  <c r="AK4" s="159"/>
      <c r="AL4" s="159"/>
      <c r="AM4" s="159"/>
      <c r="AN4" s="159"/>
      <c r="AO4" s="159"/>
      <c r="AP4" s="159"/>
      <c r="AQ4" s="18"/>
      <c r="AS4" s="19" t="s">
        <v>13</v>
      </c>
      <c r="BS4" s="12" t="s">
        <v>14</v>
      </c>
    </row>
    <row r="5" spans="1:74" ht="14.45" customHeight="1">
      <c r="B5" s="16"/>
      <c r="C5" s="159"/>
      <c r="D5" s="20" t="s">
        <v>15</v>
      </c>
      <c r="E5" s="159"/>
      <c r="F5" s="159"/>
      <c r="G5" s="159"/>
      <c r="H5" s="159"/>
      <c r="I5" s="159"/>
      <c r="J5" s="159"/>
      <c r="K5" s="165" t="s">
        <v>16</v>
      </c>
      <c r="L5" s="166"/>
      <c r="M5" s="166"/>
      <c r="N5" s="166"/>
      <c r="O5" s="166"/>
      <c r="P5" s="166"/>
      <c r="Q5" s="166"/>
      <c r="R5" s="166"/>
      <c r="S5" s="166"/>
      <c r="T5" s="166"/>
      <c r="U5" s="166"/>
      <c r="V5" s="166"/>
      <c r="W5" s="166"/>
      <c r="X5" s="166"/>
      <c r="Y5" s="166"/>
      <c r="Z5" s="166"/>
      <c r="AA5" s="166"/>
      <c r="AB5" s="166"/>
      <c r="AC5" s="166"/>
      <c r="AD5" s="166"/>
      <c r="AE5" s="166"/>
      <c r="AF5" s="166"/>
      <c r="AG5" s="166"/>
      <c r="AH5" s="166"/>
      <c r="AI5" s="166"/>
      <c r="AJ5" s="166"/>
      <c r="AK5" s="166"/>
      <c r="AL5" s="166"/>
      <c r="AM5" s="166"/>
      <c r="AN5" s="166"/>
      <c r="AO5" s="166"/>
      <c r="AP5" s="159"/>
      <c r="AQ5" s="18"/>
      <c r="BS5" s="12" t="s">
        <v>9</v>
      </c>
    </row>
    <row r="6" spans="1:74" ht="36.950000000000003" customHeight="1">
      <c r="B6" s="16"/>
      <c r="C6" s="159"/>
      <c r="D6" s="21" t="s">
        <v>17</v>
      </c>
      <c r="E6" s="159"/>
      <c r="F6" s="159"/>
      <c r="G6" s="159"/>
      <c r="H6" s="159"/>
      <c r="I6" s="159"/>
      <c r="J6" s="159"/>
      <c r="K6" s="167" t="s">
        <v>18</v>
      </c>
      <c r="L6" s="166"/>
      <c r="M6" s="166"/>
      <c r="N6" s="166"/>
      <c r="O6" s="166"/>
      <c r="P6" s="166"/>
      <c r="Q6" s="166"/>
      <c r="R6" s="166"/>
      <c r="S6" s="166"/>
      <c r="T6" s="166"/>
      <c r="U6" s="166"/>
      <c r="V6" s="166"/>
      <c r="W6" s="166"/>
      <c r="X6" s="166"/>
      <c r="Y6" s="166"/>
      <c r="Z6" s="166"/>
      <c r="AA6" s="166"/>
      <c r="AB6" s="166"/>
      <c r="AC6" s="166"/>
      <c r="AD6" s="166"/>
      <c r="AE6" s="166"/>
      <c r="AF6" s="166"/>
      <c r="AG6" s="166"/>
      <c r="AH6" s="166"/>
      <c r="AI6" s="166"/>
      <c r="AJ6" s="166"/>
      <c r="AK6" s="166"/>
      <c r="AL6" s="166"/>
      <c r="AM6" s="166"/>
      <c r="AN6" s="166"/>
      <c r="AO6" s="166"/>
      <c r="AP6" s="159"/>
      <c r="AQ6" s="18"/>
      <c r="BS6" s="12" t="s">
        <v>19</v>
      </c>
    </row>
    <row r="7" spans="1:74" ht="14.45" customHeight="1">
      <c r="B7" s="16"/>
      <c r="C7" s="159"/>
      <c r="D7" s="208" t="s">
        <v>20</v>
      </c>
      <c r="E7" s="209"/>
      <c r="F7" s="209"/>
      <c r="G7" s="209"/>
      <c r="H7" s="209"/>
      <c r="I7" s="209"/>
      <c r="J7" s="209"/>
      <c r="K7" s="210" t="s">
        <v>5</v>
      </c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B7" s="209"/>
      <c r="AC7" s="209"/>
      <c r="AD7" s="209"/>
      <c r="AE7" s="209"/>
      <c r="AF7" s="209"/>
      <c r="AG7" s="209"/>
      <c r="AH7" s="209"/>
      <c r="AI7" s="209"/>
      <c r="AJ7" s="209"/>
      <c r="AK7" s="208" t="s">
        <v>21</v>
      </c>
      <c r="AL7" s="209"/>
      <c r="AM7" s="209"/>
      <c r="AN7" s="210" t="s">
        <v>5</v>
      </c>
      <c r="AO7" s="209"/>
      <c r="AP7" s="209"/>
      <c r="AQ7" s="18"/>
      <c r="BS7" s="12" t="s">
        <v>22</v>
      </c>
    </row>
    <row r="8" spans="1:74" ht="14.45" customHeight="1">
      <c r="B8" s="16"/>
      <c r="C8" s="159"/>
      <c r="D8" s="208" t="s">
        <v>23</v>
      </c>
      <c r="E8" s="209"/>
      <c r="F8" s="209"/>
      <c r="G8" s="209"/>
      <c r="H8" s="209"/>
      <c r="I8" s="209"/>
      <c r="J8" s="209"/>
      <c r="K8" s="210" t="s">
        <v>24</v>
      </c>
      <c r="L8" s="209"/>
      <c r="M8" s="209"/>
      <c r="N8" s="209"/>
      <c r="O8" s="209"/>
      <c r="P8" s="209"/>
      <c r="Q8" s="209"/>
      <c r="R8" s="209"/>
      <c r="S8" s="209"/>
      <c r="T8" s="209"/>
      <c r="U8" s="209"/>
      <c r="V8" s="209"/>
      <c r="W8" s="209"/>
      <c r="X8" s="209"/>
      <c r="Y8" s="209"/>
      <c r="Z8" s="209"/>
      <c r="AA8" s="209"/>
      <c r="AB8" s="209"/>
      <c r="AC8" s="209"/>
      <c r="AD8" s="209"/>
      <c r="AE8" s="209"/>
      <c r="AF8" s="209"/>
      <c r="AG8" s="209"/>
      <c r="AH8" s="209"/>
      <c r="AI8" s="209"/>
      <c r="AJ8" s="209"/>
      <c r="AK8" s="208" t="s">
        <v>25</v>
      </c>
      <c r="AL8" s="209"/>
      <c r="AM8" s="209"/>
      <c r="AN8" s="210" t="s">
        <v>26</v>
      </c>
      <c r="AO8" s="209"/>
      <c r="AP8" s="209"/>
      <c r="AQ8" s="18"/>
      <c r="BS8" s="12" t="s">
        <v>27</v>
      </c>
    </row>
    <row r="9" spans="1:74" ht="14.45" customHeight="1">
      <c r="B9" s="16"/>
      <c r="C9" s="15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  <c r="W9" s="209"/>
      <c r="X9" s="209"/>
      <c r="Y9" s="209"/>
      <c r="Z9" s="209"/>
      <c r="AA9" s="209"/>
      <c r="AB9" s="209"/>
      <c r="AC9" s="209"/>
      <c r="AD9" s="209"/>
      <c r="AE9" s="209"/>
      <c r="AF9" s="209"/>
      <c r="AG9" s="209"/>
      <c r="AH9" s="209"/>
      <c r="AI9" s="209"/>
      <c r="AJ9" s="209"/>
      <c r="AK9" s="209"/>
      <c r="AL9" s="209"/>
      <c r="AM9" s="209"/>
      <c r="AN9" s="209"/>
      <c r="AO9" s="209"/>
      <c r="AP9" s="209"/>
      <c r="AQ9" s="18"/>
      <c r="BS9" s="12" t="s">
        <v>28</v>
      </c>
    </row>
    <row r="10" spans="1:74" ht="14.45" customHeight="1">
      <c r="B10" s="16"/>
      <c r="C10" s="159"/>
      <c r="D10" s="208" t="s">
        <v>29</v>
      </c>
      <c r="E10" s="209"/>
      <c r="F10" s="209"/>
      <c r="G10" s="209"/>
      <c r="H10" s="209"/>
      <c r="I10" s="209"/>
      <c r="J10" s="209"/>
      <c r="K10" s="209"/>
      <c r="L10" s="209"/>
      <c r="M10" s="209"/>
      <c r="N10" s="209"/>
      <c r="O10" s="209"/>
      <c r="P10" s="209"/>
      <c r="Q10" s="209"/>
      <c r="R10" s="209"/>
      <c r="S10" s="209"/>
      <c r="T10" s="209"/>
      <c r="U10" s="209"/>
      <c r="V10" s="209"/>
      <c r="W10" s="209"/>
      <c r="X10" s="209"/>
      <c r="Y10" s="209"/>
      <c r="Z10" s="209"/>
      <c r="AA10" s="209"/>
      <c r="AB10" s="209"/>
      <c r="AC10" s="209"/>
      <c r="AD10" s="209"/>
      <c r="AE10" s="209"/>
      <c r="AF10" s="209"/>
      <c r="AG10" s="209"/>
      <c r="AH10" s="209"/>
      <c r="AI10" s="209"/>
      <c r="AJ10" s="209"/>
      <c r="AK10" s="208" t="s">
        <v>30</v>
      </c>
      <c r="AL10" s="209"/>
      <c r="AM10" s="209"/>
      <c r="AN10" s="210" t="s">
        <v>5</v>
      </c>
      <c r="AO10" s="209"/>
      <c r="AP10" s="209"/>
      <c r="AQ10" s="18"/>
      <c r="BS10" s="12" t="s">
        <v>19</v>
      </c>
    </row>
    <row r="11" spans="1:74" ht="18.399999999999999" customHeight="1">
      <c r="B11" s="16"/>
      <c r="C11" s="159"/>
      <c r="D11" s="209"/>
      <c r="E11" s="210" t="s">
        <v>31</v>
      </c>
      <c r="F11" s="209"/>
      <c r="G11" s="209"/>
      <c r="H11" s="209"/>
      <c r="I11" s="209"/>
      <c r="J11" s="209"/>
      <c r="K11" s="209"/>
      <c r="L11" s="209"/>
      <c r="M11" s="209"/>
      <c r="N11" s="209"/>
      <c r="O11" s="209"/>
      <c r="P11" s="209"/>
      <c r="Q11" s="209"/>
      <c r="R11" s="209"/>
      <c r="S11" s="209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  <c r="AD11" s="209"/>
      <c r="AE11" s="209"/>
      <c r="AF11" s="209"/>
      <c r="AG11" s="209"/>
      <c r="AH11" s="209"/>
      <c r="AI11" s="209"/>
      <c r="AJ11" s="209"/>
      <c r="AK11" s="208" t="s">
        <v>32</v>
      </c>
      <c r="AL11" s="209"/>
      <c r="AM11" s="209"/>
      <c r="AN11" s="210" t="s">
        <v>5</v>
      </c>
      <c r="AO11" s="209"/>
      <c r="AP11" s="209"/>
      <c r="AQ11" s="18"/>
      <c r="BS11" s="12" t="s">
        <v>19</v>
      </c>
    </row>
    <row r="12" spans="1:74" ht="6.95" customHeight="1">
      <c r="B12" s="16"/>
      <c r="C12" s="159"/>
      <c r="D12" s="209"/>
      <c r="E12" s="209"/>
      <c r="F12" s="209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C12" s="209"/>
      <c r="AD12" s="209"/>
      <c r="AE12" s="209"/>
      <c r="AF12" s="209"/>
      <c r="AG12" s="209"/>
      <c r="AH12" s="209"/>
      <c r="AI12" s="209"/>
      <c r="AJ12" s="209"/>
      <c r="AK12" s="209"/>
      <c r="AL12" s="209"/>
      <c r="AM12" s="209"/>
      <c r="AN12" s="209"/>
      <c r="AO12" s="209"/>
      <c r="AP12" s="209"/>
      <c r="AQ12" s="18"/>
      <c r="BS12" s="12" t="s">
        <v>19</v>
      </c>
    </row>
    <row r="13" spans="1:74" ht="14.45" customHeight="1">
      <c r="B13" s="16"/>
      <c r="C13" s="159"/>
      <c r="D13" s="208" t="s">
        <v>33</v>
      </c>
      <c r="E13" s="209"/>
      <c r="F13" s="209"/>
      <c r="G13" s="209"/>
      <c r="H13" s="209"/>
      <c r="I13" s="209"/>
      <c r="J13" s="209"/>
      <c r="K13" s="209"/>
      <c r="L13" s="209"/>
      <c r="M13" s="209"/>
      <c r="N13" s="209"/>
      <c r="O13" s="209"/>
      <c r="P13" s="209"/>
      <c r="Q13" s="209"/>
      <c r="R13" s="209"/>
      <c r="S13" s="209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  <c r="AD13" s="209"/>
      <c r="AE13" s="209"/>
      <c r="AF13" s="209"/>
      <c r="AG13" s="209"/>
      <c r="AH13" s="209"/>
      <c r="AI13" s="209"/>
      <c r="AJ13" s="209"/>
      <c r="AK13" s="208" t="s">
        <v>30</v>
      </c>
      <c r="AL13" s="209"/>
      <c r="AM13" s="209"/>
      <c r="AN13" s="210" t="s">
        <v>5</v>
      </c>
      <c r="AO13" s="209"/>
      <c r="AP13" s="209"/>
      <c r="AQ13" s="18"/>
      <c r="BS13" s="12" t="s">
        <v>19</v>
      </c>
    </row>
    <row r="14" spans="1:74" ht="15">
      <c r="B14" s="16"/>
      <c r="C14" s="159"/>
      <c r="D14" s="209"/>
      <c r="E14" s="210" t="s">
        <v>31</v>
      </c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08" t="s">
        <v>32</v>
      </c>
      <c r="AL14" s="209"/>
      <c r="AM14" s="209"/>
      <c r="AN14" s="210" t="s">
        <v>5</v>
      </c>
      <c r="AO14" s="209"/>
      <c r="AP14" s="209"/>
      <c r="AQ14" s="18"/>
      <c r="BS14" s="12" t="s">
        <v>19</v>
      </c>
    </row>
    <row r="15" spans="1:74" ht="6.95" customHeight="1">
      <c r="B15" s="16"/>
      <c r="C15" s="159"/>
      <c r="D15" s="209"/>
      <c r="E15" s="209"/>
      <c r="F15" s="209"/>
      <c r="G15" s="209"/>
      <c r="H15" s="209"/>
      <c r="I15" s="209"/>
      <c r="J15" s="209"/>
      <c r="K15" s="209"/>
      <c r="L15" s="209"/>
      <c r="M15" s="209"/>
      <c r="N15" s="209"/>
      <c r="O15" s="209"/>
      <c r="P15" s="209"/>
      <c r="Q15" s="209"/>
      <c r="R15" s="209"/>
      <c r="S15" s="209"/>
      <c r="T15" s="209"/>
      <c r="U15" s="209"/>
      <c r="V15" s="209"/>
      <c r="W15" s="209"/>
      <c r="X15" s="209"/>
      <c r="Y15" s="209"/>
      <c r="Z15" s="209"/>
      <c r="AA15" s="209"/>
      <c r="AB15" s="209"/>
      <c r="AC15" s="209"/>
      <c r="AD15" s="209"/>
      <c r="AE15" s="209"/>
      <c r="AF15" s="209"/>
      <c r="AG15" s="209"/>
      <c r="AH15" s="209"/>
      <c r="AI15" s="209"/>
      <c r="AJ15" s="209"/>
      <c r="AK15" s="209"/>
      <c r="AL15" s="209"/>
      <c r="AM15" s="209"/>
      <c r="AN15" s="209"/>
      <c r="AO15" s="209"/>
      <c r="AP15" s="209"/>
      <c r="AQ15" s="18"/>
      <c r="BS15" s="12" t="s">
        <v>6</v>
      </c>
    </row>
    <row r="16" spans="1:74" ht="14.45" customHeight="1">
      <c r="B16" s="16"/>
      <c r="C16" s="159"/>
      <c r="D16" s="208" t="s">
        <v>34</v>
      </c>
      <c r="E16" s="209"/>
      <c r="F16" s="209"/>
      <c r="G16" s="209"/>
      <c r="H16" s="209"/>
      <c r="I16" s="209"/>
      <c r="J16" s="209"/>
      <c r="K16" s="209"/>
      <c r="L16" s="209"/>
      <c r="M16" s="209"/>
      <c r="N16" s="209"/>
      <c r="O16" s="209"/>
      <c r="P16" s="209"/>
      <c r="Q16" s="209"/>
      <c r="R16" s="209"/>
      <c r="S16" s="209"/>
      <c r="T16" s="209"/>
      <c r="U16" s="209"/>
      <c r="V16" s="209"/>
      <c r="W16" s="209"/>
      <c r="X16" s="209"/>
      <c r="Y16" s="209"/>
      <c r="Z16" s="209"/>
      <c r="AA16" s="209"/>
      <c r="AB16" s="209"/>
      <c r="AC16" s="209"/>
      <c r="AD16" s="209"/>
      <c r="AE16" s="209"/>
      <c r="AF16" s="209"/>
      <c r="AG16" s="209"/>
      <c r="AH16" s="209"/>
      <c r="AI16" s="209"/>
      <c r="AJ16" s="209"/>
      <c r="AK16" s="208" t="s">
        <v>30</v>
      </c>
      <c r="AL16" s="209"/>
      <c r="AM16" s="209"/>
      <c r="AN16" s="210" t="s">
        <v>5</v>
      </c>
      <c r="AO16" s="209"/>
      <c r="AP16" s="209"/>
      <c r="AQ16" s="18"/>
      <c r="BS16" s="12" t="s">
        <v>6</v>
      </c>
    </row>
    <row r="17" spans="2:71" ht="18.399999999999999" customHeight="1">
      <c r="B17" s="16"/>
      <c r="C17" s="159"/>
      <c r="D17" s="209"/>
      <c r="E17" s="210" t="s">
        <v>31</v>
      </c>
      <c r="F17" s="209"/>
      <c r="G17" s="209"/>
      <c r="H17" s="209"/>
      <c r="I17" s="209"/>
      <c r="J17" s="209"/>
      <c r="K17" s="209"/>
      <c r="L17" s="209"/>
      <c r="M17" s="209"/>
      <c r="N17" s="209"/>
      <c r="O17" s="209"/>
      <c r="P17" s="209"/>
      <c r="Q17" s="209"/>
      <c r="R17" s="209"/>
      <c r="S17" s="209"/>
      <c r="T17" s="209"/>
      <c r="U17" s="209"/>
      <c r="V17" s="209"/>
      <c r="W17" s="209"/>
      <c r="X17" s="209"/>
      <c r="Y17" s="209"/>
      <c r="Z17" s="209"/>
      <c r="AA17" s="209"/>
      <c r="AB17" s="209"/>
      <c r="AC17" s="209"/>
      <c r="AD17" s="209"/>
      <c r="AE17" s="209"/>
      <c r="AF17" s="209"/>
      <c r="AG17" s="209"/>
      <c r="AH17" s="209"/>
      <c r="AI17" s="209"/>
      <c r="AJ17" s="209"/>
      <c r="AK17" s="208" t="s">
        <v>32</v>
      </c>
      <c r="AL17" s="209"/>
      <c r="AM17" s="209"/>
      <c r="AN17" s="210" t="s">
        <v>5</v>
      </c>
      <c r="AO17" s="209"/>
      <c r="AP17" s="209"/>
      <c r="AQ17" s="18"/>
      <c r="BS17" s="12" t="s">
        <v>35</v>
      </c>
    </row>
    <row r="18" spans="2:71" ht="6.95" customHeight="1">
      <c r="B18" s="16"/>
      <c r="C18" s="159"/>
      <c r="D18" s="209"/>
      <c r="E18" s="209"/>
      <c r="F18" s="209"/>
      <c r="G18" s="209"/>
      <c r="H18" s="209"/>
      <c r="I18" s="209"/>
      <c r="J18" s="209"/>
      <c r="K18" s="209"/>
      <c r="L18" s="209"/>
      <c r="M18" s="209"/>
      <c r="N18" s="209"/>
      <c r="O18" s="209"/>
      <c r="P18" s="209"/>
      <c r="Q18" s="209"/>
      <c r="R18" s="209"/>
      <c r="S18" s="209"/>
      <c r="T18" s="209"/>
      <c r="U18" s="209"/>
      <c r="V18" s="209"/>
      <c r="W18" s="209"/>
      <c r="X18" s="209"/>
      <c r="Y18" s="209"/>
      <c r="Z18" s="209"/>
      <c r="AA18" s="209"/>
      <c r="AB18" s="209"/>
      <c r="AC18" s="209"/>
      <c r="AD18" s="209"/>
      <c r="AE18" s="209"/>
      <c r="AF18" s="209"/>
      <c r="AG18" s="209"/>
      <c r="AH18" s="209"/>
      <c r="AI18" s="209"/>
      <c r="AJ18" s="209"/>
      <c r="AK18" s="209"/>
      <c r="AL18" s="209"/>
      <c r="AM18" s="209"/>
      <c r="AN18" s="209"/>
      <c r="AO18" s="209"/>
      <c r="AP18" s="209"/>
      <c r="AQ18" s="18"/>
      <c r="BS18" s="12" t="s">
        <v>9</v>
      </c>
    </row>
    <row r="19" spans="2:71" ht="14.45" customHeight="1">
      <c r="B19" s="16"/>
      <c r="C19" s="159"/>
      <c r="D19" s="208" t="s">
        <v>36</v>
      </c>
      <c r="E19" s="209"/>
      <c r="F19" s="209"/>
      <c r="G19" s="209"/>
      <c r="H19" s="209"/>
      <c r="I19" s="209"/>
      <c r="J19" s="209"/>
      <c r="K19" s="209"/>
      <c r="L19" s="209"/>
      <c r="M19" s="209"/>
      <c r="N19" s="209"/>
      <c r="O19" s="209"/>
      <c r="P19" s="209"/>
      <c r="Q19" s="209"/>
      <c r="R19" s="209"/>
      <c r="S19" s="209"/>
      <c r="T19" s="209"/>
      <c r="U19" s="209"/>
      <c r="V19" s="209"/>
      <c r="W19" s="209"/>
      <c r="X19" s="209"/>
      <c r="Y19" s="209"/>
      <c r="Z19" s="209"/>
      <c r="AA19" s="209"/>
      <c r="AB19" s="209"/>
      <c r="AC19" s="209"/>
      <c r="AD19" s="209"/>
      <c r="AE19" s="209"/>
      <c r="AF19" s="209"/>
      <c r="AG19" s="209"/>
      <c r="AH19" s="209"/>
      <c r="AI19" s="209"/>
      <c r="AJ19" s="209"/>
      <c r="AK19" s="209"/>
      <c r="AL19" s="209"/>
      <c r="AM19" s="209"/>
      <c r="AN19" s="209"/>
      <c r="AO19" s="209"/>
      <c r="AP19" s="209"/>
      <c r="AQ19" s="18"/>
      <c r="BS19" s="12" t="s">
        <v>9</v>
      </c>
    </row>
    <row r="20" spans="2:71" ht="16.5" customHeight="1">
      <c r="B20" s="16"/>
      <c r="C20" s="159"/>
      <c r="D20" s="209"/>
      <c r="E20" s="211" t="s">
        <v>5</v>
      </c>
      <c r="F20" s="211"/>
      <c r="G20" s="211"/>
      <c r="H20" s="211"/>
      <c r="I20" s="211"/>
      <c r="J20" s="211"/>
      <c r="K20" s="211"/>
      <c r="L20" s="211"/>
      <c r="M20" s="211"/>
      <c r="N20" s="211"/>
      <c r="O20" s="211"/>
      <c r="P20" s="211"/>
      <c r="Q20" s="211"/>
      <c r="R20" s="211"/>
      <c r="S20" s="211"/>
      <c r="T20" s="211"/>
      <c r="U20" s="211"/>
      <c r="V20" s="211"/>
      <c r="W20" s="211"/>
      <c r="X20" s="211"/>
      <c r="Y20" s="211"/>
      <c r="Z20" s="211"/>
      <c r="AA20" s="211"/>
      <c r="AB20" s="211"/>
      <c r="AC20" s="211"/>
      <c r="AD20" s="211"/>
      <c r="AE20" s="211"/>
      <c r="AF20" s="211"/>
      <c r="AG20" s="211"/>
      <c r="AH20" s="211"/>
      <c r="AI20" s="211"/>
      <c r="AJ20" s="211"/>
      <c r="AK20" s="211"/>
      <c r="AL20" s="211"/>
      <c r="AM20" s="211"/>
      <c r="AN20" s="211"/>
      <c r="AO20" s="209"/>
      <c r="AP20" s="209"/>
      <c r="AQ20" s="18"/>
      <c r="BS20" s="12" t="s">
        <v>6</v>
      </c>
    </row>
    <row r="21" spans="2:71" ht="6.95" customHeight="1">
      <c r="B21" s="16"/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9"/>
      <c r="Z21" s="159"/>
      <c r="AA21" s="159"/>
      <c r="AB21" s="159"/>
      <c r="AC21" s="159"/>
      <c r="AD21" s="159"/>
      <c r="AE21" s="159"/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8"/>
    </row>
    <row r="22" spans="2:71" ht="6.95" customHeight="1">
      <c r="B22" s="16"/>
      <c r="C22" s="159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159"/>
      <c r="AQ22" s="18"/>
    </row>
    <row r="23" spans="2:71" s="162" customFormat="1" ht="25.9" customHeight="1">
      <c r="B23" s="23"/>
      <c r="C23" s="164"/>
      <c r="D23" s="24" t="s">
        <v>37</v>
      </c>
      <c r="E23" s="160"/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60"/>
      <c r="Z23" s="160"/>
      <c r="AA23" s="160"/>
      <c r="AB23" s="160"/>
      <c r="AC23" s="160"/>
      <c r="AD23" s="160"/>
      <c r="AE23" s="160"/>
      <c r="AF23" s="160"/>
      <c r="AG23" s="160"/>
      <c r="AH23" s="160"/>
      <c r="AI23" s="160"/>
      <c r="AJ23" s="160"/>
      <c r="AK23" s="168">
        <f>ROUND(AG51,2)</f>
        <v>0</v>
      </c>
      <c r="AL23" s="169"/>
      <c r="AM23" s="169"/>
      <c r="AN23" s="169"/>
      <c r="AO23" s="169"/>
      <c r="AP23" s="164"/>
      <c r="AQ23" s="25"/>
    </row>
    <row r="24" spans="2:71" s="162" customFormat="1" ht="6.95" customHeight="1">
      <c r="B24" s="23"/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64"/>
      <c r="Z24" s="164"/>
      <c r="AA24" s="164"/>
      <c r="AB24" s="164"/>
      <c r="AC24" s="164"/>
      <c r="AD24" s="164"/>
      <c r="AE24" s="164"/>
      <c r="AF24" s="164"/>
      <c r="AG24" s="164"/>
      <c r="AH24" s="164"/>
      <c r="AI24" s="164"/>
      <c r="AJ24" s="164"/>
      <c r="AK24" s="164"/>
      <c r="AL24" s="164"/>
      <c r="AM24" s="164"/>
      <c r="AN24" s="164"/>
      <c r="AO24" s="164"/>
      <c r="AP24" s="164"/>
      <c r="AQ24" s="25"/>
    </row>
    <row r="25" spans="2:71" s="162" customFormat="1">
      <c r="B25" s="23"/>
      <c r="C25" s="164"/>
      <c r="D25" s="164"/>
      <c r="E25" s="164"/>
      <c r="F25" s="164"/>
      <c r="G25" s="164"/>
      <c r="H25" s="164"/>
      <c r="I25" s="164"/>
      <c r="J25" s="164"/>
      <c r="K25" s="164"/>
      <c r="L25" s="170" t="s">
        <v>38</v>
      </c>
      <c r="M25" s="170"/>
      <c r="N25" s="170"/>
      <c r="O25" s="170"/>
      <c r="P25" s="164"/>
      <c r="Q25" s="164"/>
      <c r="R25" s="164"/>
      <c r="S25" s="164"/>
      <c r="T25" s="164"/>
      <c r="U25" s="164"/>
      <c r="V25" s="164"/>
      <c r="W25" s="170" t="s">
        <v>39</v>
      </c>
      <c r="X25" s="170"/>
      <c r="Y25" s="170"/>
      <c r="Z25" s="170"/>
      <c r="AA25" s="170"/>
      <c r="AB25" s="170"/>
      <c r="AC25" s="170"/>
      <c r="AD25" s="170"/>
      <c r="AE25" s="170"/>
      <c r="AF25" s="164"/>
      <c r="AG25" s="164"/>
      <c r="AH25" s="164"/>
      <c r="AI25" s="164"/>
      <c r="AJ25" s="164"/>
      <c r="AK25" s="170" t="s">
        <v>40</v>
      </c>
      <c r="AL25" s="170"/>
      <c r="AM25" s="170"/>
      <c r="AN25" s="170"/>
      <c r="AO25" s="170"/>
      <c r="AP25" s="164"/>
      <c r="AQ25" s="25"/>
    </row>
    <row r="26" spans="2:71" s="1" customFormat="1" ht="14.45" customHeight="1">
      <c r="B26" s="26"/>
      <c r="C26" s="157"/>
      <c r="D26" s="156" t="s">
        <v>41</v>
      </c>
      <c r="E26" s="157"/>
      <c r="F26" s="156" t="s">
        <v>42</v>
      </c>
      <c r="G26" s="157"/>
      <c r="H26" s="157"/>
      <c r="I26" s="157"/>
      <c r="J26" s="157"/>
      <c r="K26" s="157"/>
      <c r="L26" s="173">
        <v>0.21</v>
      </c>
      <c r="M26" s="172"/>
      <c r="N26" s="172"/>
      <c r="O26" s="172"/>
      <c r="P26" s="157"/>
      <c r="Q26" s="157"/>
      <c r="R26" s="157"/>
      <c r="S26" s="157"/>
      <c r="T26" s="157"/>
      <c r="U26" s="157"/>
      <c r="V26" s="157"/>
      <c r="W26" s="171">
        <f>ROUND(AZ51,2)</f>
        <v>0</v>
      </c>
      <c r="X26" s="172"/>
      <c r="Y26" s="172"/>
      <c r="Z26" s="172"/>
      <c r="AA26" s="172"/>
      <c r="AB26" s="172"/>
      <c r="AC26" s="172"/>
      <c r="AD26" s="172"/>
      <c r="AE26" s="172"/>
      <c r="AF26" s="157"/>
      <c r="AG26" s="157"/>
      <c r="AH26" s="157"/>
      <c r="AI26" s="157"/>
      <c r="AJ26" s="157"/>
      <c r="AK26" s="171">
        <f>ROUND(AV51,2)</f>
        <v>0</v>
      </c>
      <c r="AL26" s="172"/>
      <c r="AM26" s="172"/>
      <c r="AN26" s="172"/>
      <c r="AO26" s="172"/>
      <c r="AP26" s="157"/>
      <c r="AQ26" s="27"/>
    </row>
    <row r="27" spans="2:71" s="1" customFormat="1" ht="14.45" customHeight="1">
      <c r="B27" s="26"/>
      <c r="C27" s="157"/>
      <c r="D27" s="157"/>
      <c r="E27" s="157"/>
      <c r="F27" s="156" t="s">
        <v>43</v>
      </c>
      <c r="G27" s="157"/>
      <c r="H27" s="157"/>
      <c r="I27" s="157"/>
      <c r="J27" s="157"/>
      <c r="K27" s="157"/>
      <c r="L27" s="173">
        <v>0.15</v>
      </c>
      <c r="M27" s="172"/>
      <c r="N27" s="172"/>
      <c r="O27" s="172"/>
      <c r="P27" s="157"/>
      <c r="Q27" s="157"/>
      <c r="R27" s="157"/>
      <c r="S27" s="157"/>
      <c r="T27" s="157"/>
      <c r="U27" s="157"/>
      <c r="V27" s="157"/>
      <c r="W27" s="171">
        <f>ROUND(BA51,2)</f>
        <v>0</v>
      </c>
      <c r="X27" s="172"/>
      <c r="Y27" s="172"/>
      <c r="Z27" s="172"/>
      <c r="AA27" s="172"/>
      <c r="AB27" s="172"/>
      <c r="AC27" s="172"/>
      <c r="AD27" s="172"/>
      <c r="AE27" s="172"/>
      <c r="AF27" s="157"/>
      <c r="AG27" s="157"/>
      <c r="AH27" s="157"/>
      <c r="AI27" s="157"/>
      <c r="AJ27" s="157"/>
      <c r="AK27" s="171">
        <f>ROUND(AW51,2)</f>
        <v>0</v>
      </c>
      <c r="AL27" s="172"/>
      <c r="AM27" s="172"/>
      <c r="AN27" s="172"/>
      <c r="AO27" s="172"/>
      <c r="AP27" s="157"/>
      <c r="AQ27" s="27"/>
    </row>
    <row r="28" spans="2:71" s="1" customFormat="1" ht="14.45" hidden="1" customHeight="1">
      <c r="B28" s="26"/>
      <c r="C28" s="157"/>
      <c r="D28" s="157"/>
      <c r="E28" s="157"/>
      <c r="F28" s="156" t="s">
        <v>44</v>
      </c>
      <c r="G28" s="157"/>
      <c r="H28" s="157"/>
      <c r="I28" s="157"/>
      <c r="J28" s="157"/>
      <c r="K28" s="157"/>
      <c r="L28" s="173">
        <v>0.21</v>
      </c>
      <c r="M28" s="172"/>
      <c r="N28" s="172"/>
      <c r="O28" s="172"/>
      <c r="P28" s="157"/>
      <c r="Q28" s="157"/>
      <c r="R28" s="157"/>
      <c r="S28" s="157"/>
      <c r="T28" s="157"/>
      <c r="U28" s="157"/>
      <c r="V28" s="157"/>
      <c r="W28" s="171">
        <f>ROUND(BB51,2)</f>
        <v>0</v>
      </c>
      <c r="X28" s="172"/>
      <c r="Y28" s="172"/>
      <c r="Z28" s="172"/>
      <c r="AA28" s="172"/>
      <c r="AB28" s="172"/>
      <c r="AC28" s="172"/>
      <c r="AD28" s="172"/>
      <c r="AE28" s="172"/>
      <c r="AF28" s="157"/>
      <c r="AG28" s="157"/>
      <c r="AH28" s="157"/>
      <c r="AI28" s="157"/>
      <c r="AJ28" s="157"/>
      <c r="AK28" s="171">
        <v>0</v>
      </c>
      <c r="AL28" s="172"/>
      <c r="AM28" s="172"/>
      <c r="AN28" s="172"/>
      <c r="AO28" s="172"/>
      <c r="AP28" s="157"/>
      <c r="AQ28" s="27"/>
    </row>
    <row r="29" spans="2:71" s="1" customFormat="1" ht="14.45" hidden="1" customHeight="1">
      <c r="B29" s="26"/>
      <c r="C29" s="157"/>
      <c r="D29" s="157"/>
      <c r="E29" s="157"/>
      <c r="F29" s="156" t="s">
        <v>45</v>
      </c>
      <c r="G29" s="157"/>
      <c r="H29" s="157"/>
      <c r="I29" s="157"/>
      <c r="J29" s="157"/>
      <c r="K29" s="157"/>
      <c r="L29" s="173">
        <v>0.15</v>
      </c>
      <c r="M29" s="172"/>
      <c r="N29" s="172"/>
      <c r="O29" s="172"/>
      <c r="P29" s="157"/>
      <c r="Q29" s="157"/>
      <c r="R29" s="157"/>
      <c r="S29" s="157"/>
      <c r="T29" s="157"/>
      <c r="U29" s="157"/>
      <c r="V29" s="157"/>
      <c r="W29" s="171">
        <f>ROUND(BC51,2)</f>
        <v>0</v>
      </c>
      <c r="X29" s="172"/>
      <c r="Y29" s="172"/>
      <c r="Z29" s="172"/>
      <c r="AA29" s="172"/>
      <c r="AB29" s="172"/>
      <c r="AC29" s="172"/>
      <c r="AD29" s="172"/>
      <c r="AE29" s="172"/>
      <c r="AF29" s="157"/>
      <c r="AG29" s="157"/>
      <c r="AH29" s="157"/>
      <c r="AI29" s="157"/>
      <c r="AJ29" s="157"/>
      <c r="AK29" s="171">
        <v>0</v>
      </c>
      <c r="AL29" s="172"/>
      <c r="AM29" s="172"/>
      <c r="AN29" s="172"/>
      <c r="AO29" s="172"/>
      <c r="AP29" s="157"/>
      <c r="AQ29" s="27"/>
    </row>
    <row r="30" spans="2:71" s="1" customFormat="1" ht="14.45" hidden="1" customHeight="1">
      <c r="B30" s="26"/>
      <c r="C30" s="157"/>
      <c r="D30" s="157"/>
      <c r="E30" s="157"/>
      <c r="F30" s="156" t="s">
        <v>46</v>
      </c>
      <c r="G30" s="157"/>
      <c r="H30" s="157"/>
      <c r="I30" s="157"/>
      <c r="J30" s="157"/>
      <c r="K30" s="157"/>
      <c r="L30" s="173">
        <v>0</v>
      </c>
      <c r="M30" s="172"/>
      <c r="N30" s="172"/>
      <c r="O30" s="172"/>
      <c r="P30" s="157"/>
      <c r="Q30" s="157"/>
      <c r="R30" s="157"/>
      <c r="S30" s="157"/>
      <c r="T30" s="157"/>
      <c r="U30" s="157"/>
      <c r="V30" s="157"/>
      <c r="W30" s="171">
        <f>ROUND(BD51,2)</f>
        <v>0</v>
      </c>
      <c r="X30" s="172"/>
      <c r="Y30" s="172"/>
      <c r="Z30" s="172"/>
      <c r="AA30" s="172"/>
      <c r="AB30" s="172"/>
      <c r="AC30" s="172"/>
      <c r="AD30" s="172"/>
      <c r="AE30" s="172"/>
      <c r="AF30" s="157"/>
      <c r="AG30" s="157"/>
      <c r="AH30" s="157"/>
      <c r="AI30" s="157"/>
      <c r="AJ30" s="157"/>
      <c r="AK30" s="171">
        <v>0</v>
      </c>
      <c r="AL30" s="172"/>
      <c r="AM30" s="172"/>
      <c r="AN30" s="172"/>
      <c r="AO30" s="172"/>
      <c r="AP30" s="157"/>
      <c r="AQ30" s="27"/>
    </row>
    <row r="31" spans="2:71" s="162" customFormat="1" ht="6.95" customHeight="1">
      <c r="B31" s="23"/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4"/>
      <c r="Z31" s="164"/>
      <c r="AA31" s="164"/>
      <c r="AB31" s="164"/>
      <c r="AC31" s="164"/>
      <c r="AD31" s="164"/>
      <c r="AE31" s="164"/>
      <c r="AF31" s="164"/>
      <c r="AG31" s="164"/>
      <c r="AH31" s="164"/>
      <c r="AI31" s="164"/>
      <c r="AJ31" s="164"/>
      <c r="AK31" s="164"/>
      <c r="AL31" s="164"/>
      <c r="AM31" s="164"/>
      <c r="AN31" s="164"/>
      <c r="AO31" s="164"/>
      <c r="AP31" s="164"/>
      <c r="AQ31" s="25"/>
    </row>
    <row r="32" spans="2:71" s="162" customFormat="1" ht="25.9" customHeight="1">
      <c r="B32" s="23"/>
      <c r="C32" s="28"/>
      <c r="D32" s="29" t="s">
        <v>47</v>
      </c>
      <c r="E32" s="158"/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30" t="s">
        <v>48</v>
      </c>
      <c r="U32" s="158"/>
      <c r="V32" s="158"/>
      <c r="W32" s="158"/>
      <c r="X32" s="178" t="s">
        <v>49</v>
      </c>
      <c r="Y32" s="179"/>
      <c r="Z32" s="179"/>
      <c r="AA32" s="179"/>
      <c r="AB32" s="179"/>
      <c r="AC32" s="158"/>
      <c r="AD32" s="158"/>
      <c r="AE32" s="158"/>
      <c r="AF32" s="158"/>
      <c r="AG32" s="158"/>
      <c r="AH32" s="158"/>
      <c r="AI32" s="158"/>
      <c r="AJ32" s="158"/>
      <c r="AK32" s="180">
        <f>SUM(AK23:AK30)</f>
        <v>0</v>
      </c>
      <c r="AL32" s="179"/>
      <c r="AM32" s="179"/>
      <c r="AN32" s="179"/>
      <c r="AO32" s="181"/>
      <c r="AP32" s="28"/>
      <c r="AQ32" s="31"/>
    </row>
    <row r="33" spans="2:56" s="162" customFormat="1" ht="6.95" customHeight="1">
      <c r="B33" s="23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64"/>
      <c r="Y33" s="164"/>
      <c r="Z33" s="164"/>
      <c r="AA33" s="164"/>
      <c r="AB33" s="164"/>
      <c r="AC33" s="164"/>
      <c r="AD33" s="164"/>
      <c r="AE33" s="164"/>
      <c r="AF33" s="164"/>
      <c r="AG33" s="164"/>
      <c r="AH33" s="164"/>
      <c r="AI33" s="164"/>
      <c r="AJ33" s="164"/>
      <c r="AK33" s="164"/>
      <c r="AL33" s="164"/>
      <c r="AM33" s="164"/>
      <c r="AN33" s="164"/>
      <c r="AO33" s="164"/>
      <c r="AP33" s="164"/>
      <c r="AQ33" s="25"/>
    </row>
    <row r="34" spans="2:56" s="162" customFormat="1" ht="6.95" customHeight="1"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4"/>
    </row>
    <row r="38" spans="2:56" s="162" customFormat="1" ht="6.95" customHeight="1">
      <c r="B38" s="35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23"/>
    </row>
    <row r="39" spans="2:56" s="162" customFormat="1" ht="36.950000000000003" customHeight="1">
      <c r="B39" s="23"/>
      <c r="C39" s="37" t="s">
        <v>50</v>
      </c>
      <c r="AR39" s="23"/>
    </row>
    <row r="40" spans="2:56" s="162" customFormat="1" ht="6.95" customHeight="1">
      <c r="B40" s="23"/>
      <c r="AR40" s="23"/>
    </row>
    <row r="41" spans="2:56" s="155" customFormat="1" ht="14.45" customHeight="1">
      <c r="B41" s="38"/>
      <c r="C41" s="161" t="s">
        <v>15</v>
      </c>
      <c r="L41" s="155" t="str">
        <f>K5</f>
        <v>Z1611</v>
      </c>
      <c r="AR41" s="38"/>
    </row>
    <row r="42" spans="2:56" s="154" customFormat="1" ht="36.950000000000003" customHeight="1">
      <c r="B42" s="39"/>
      <c r="C42" s="40" t="s">
        <v>17</v>
      </c>
      <c r="L42" s="189" t="str">
        <f>K6</f>
        <v>Snížení energetické náročnosti budovy domova mládeže, SPŠKS Hořice</v>
      </c>
      <c r="M42" s="190"/>
      <c r="N42" s="190"/>
      <c r="O42" s="190"/>
      <c r="P42" s="190"/>
      <c r="Q42" s="190"/>
      <c r="R42" s="190"/>
      <c r="S42" s="190"/>
      <c r="T42" s="190"/>
      <c r="U42" s="190"/>
      <c r="V42" s="190"/>
      <c r="W42" s="190"/>
      <c r="X42" s="190"/>
      <c r="Y42" s="190"/>
      <c r="Z42" s="190"/>
      <c r="AA42" s="190"/>
      <c r="AB42" s="190"/>
      <c r="AC42" s="190"/>
      <c r="AD42" s="190"/>
      <c r="AE42" s="190"/>
      <c r="AF42" s="190"/>
      <c r="AG42" s="190"/>
      <c r="AH42" s="190"/>
      <c r="AI42" s="190"/>
      <c r="AJ42" s="190"/>
      <c r="AK42" s="190"/>
      <c r="AL42" s="190"/>
      <c r="AM42" s="190"/>
      <c r="AN42" s="190"/>
      <c r="AO42" s="190"/>
      <c r="AR42" s="39"/>
    </row>
    <row r="43" spans="2:56" s="162" customFormat="1" ht="6.95" customHeight="1">
      <c r="B43" s="23"/>
      <c r="AR43" s="23"/>
    </row>
    <row r="44" spans="2:56" s="162" customFormat="1" ht="15">
      <c r="B44" s="23"/>
      <c r="C44" s="161" t="s">
        <v>23</v>
      </c>
      <c r="L44" s="41" t="str">
        <f>IF(K8="","",K8)</f>
        <v>HOŘICE - Husova č.p.675</v>
      </c>
      <c r="AI44" s="161" t="s">
        <v>25</v>
      </c>
      <c r="AM44" s="191" t="str">
        <f>IF(AN8= "","",AN8)</f>
        <v>21. 3. 2016</v>
      </c>
      <c r="AN44" s="191"/>
      <c r="AR44" s="23"/>
    </row>
    <row r="45" spans="2:56" s="162" customFormat="1" ht="6.95" customHeight="1">
      <c r="B45" s="23"/>
      <c r="AR45" s="23"/>
    </row>
    <row r="46" spans="2:56" s="162" customFormat="1" ht="15">
      <c r="B46" s="23"/>
      <c r="C46" s="161" t="s">
        <v>29</v>
      </c>
      <c r="L46" s="155" t="str">
        <f>IF(E11= "","",E11)</f>
        <v xml:space="preserve"> </v>
      </c>
      <c r="AI46" s="161" t="s">
        <v>34</v>
      </c>
      <c r="AM46" s="192" t="str">
        <f>IF(E17="","",E17)</f>
        <v xml:space="preserve"> </v>
      </c>
      <c r="AN46" s="192"/>
      <c r="AO46" s="192"/>
      <c r="AP46" s="192"/>
      <c r="AR46" s="23"/>
      <c r="AS46" s="193" t="s">
        <v>51</v>
      </c>
      <c r="AT46" s="194"/>
      <c r="AU46" s="42"/>
      <c r="AV46" s="42"/>
      <c r="AW46" s="42"/>
      <c r="AX46" s="42"/>
      <c r="AY46" s="42"/>
      <c r="AZ46" s="42"/>
      <c r="BA46" s="42"/>
      <c r="BB46" s="42"/>
      <c r="BC46" s="42"/>
      <c r="BD46" s="43"/>
    </row>
    <row r="47" spans="2:56" s="162" customFormat="1" ht="15">
      <c r="B47" s="23"/>
      <c r="C47" s="161" t="s">
        <v>33</v>
      </c>
      <c r="L47" s="155" t="str">
        <f>IF(E14="","",E14)</f>
        <v xml:space="preserve"> </v>
      </c>
      <c r="AR47" s="23"/>
      <c r="AS47" s="195"/>
      <c r="AT47" s="196"/>
      <c r="AU47" s="164"/>
      <c r="AV47" s="164"/>
      <c r="AW47" s="164"/>
      <c r="AX47" s="164"/>
      <c r="AY47" s="164"/>
      <c r="AZ47" s="164"/>
      <c r="BA47" s="164"/>
      <c r="BB47" s="164"/>
      <c r="BC47" s="164"/>
      <c r="BD47" s="44"/>
    </row>
    <row r="48" spans="2:56" s="162" customFormat="1" ht="10.9" customHeight="1">
      <c r="B48" s="23"/>
      <c r="AR48" s="23"/>
      <c r="AS48" s="195"/>
      <c r="AT48" s="196"/>
      <c r="AU48" s="164"/>
      <c r="AV48" s="164"/>
      <c r="AW48" s="164"/>
      <c r="AX48" s="164"/>
      <c r="AY48" s="164"/>
      <c r="AZ48" s="164"/>
      <c r="BA48" s="164"/>
      <c r="BB48" s="164"/>
      <c r="BC48" s="164"/>
      <c r="BD48" s="44"/>
    </row>
    <row r="49" spans="1:91" s="162" customFormat="1" ht="29.25" customHeight="1">
      <c r="B49" s="23"/>
      <c r="C49" s="174" t="s">
        <v>52</v>
      </c>
      <c r="D49" s="175"/>
      <c r="E49" s="175"/>
      <c r="F49" s="175"/>
      <c r="G49" s="175"/>
      <c r="H49" s="45"/>
      <c r="I49" s="176" t="s">
        <v>53</v>
      </c>
      <c r="J49" s="175"/>
      <c r="K49" s="175"/>
      <c r="L49" s="175"/>
      <c r="M49" s="175"/>
      <c r="N49" s="175"/>
      <c r="O49" s="175"/>
      <c r="P49" s="175"/>
      <c r="Q49" s="175"/>
      <c r="R49" s="175"/>
      <c r="S49" s="175"/>
      <c r="T49" s="175"/>
      <c r="U49" s="175"/>
      <c r="V49" s="175"/>
      <c r="W49" s="175"/>
      <c r="X49" s="175"/>
      <c r="Y49" s="175"/>
      <c r="Z49" s="175"/>
      <c r="AA49" s="175"/>
      <c r="AB49" s="175"/>
      <c r="AC49" s="175"/>
      <c r="AD49" s="175"/>
      <c r="AE49" s="175"/>
      <c r="AF49" s="175"/>
      <c r="AG49" s="177" t="s">
        <v>54</v>
      </c>
      <c r="AH49" s="175"/>
      <c r="AI49" s="175"/>
      <c r="AJ49" s="175"/>
      <c r="AK49" s="175"/>
      <c r="AL49" s="175"/>
      <c r="AM49" s="175"/>
      <c r="AN49" s="176" t="s">
        <v>55</v>
      </c>
      <c r="AO49" s="175"/>
      <c r="AP49" s="175"/>
      <c r="AQ49" s="46" t="s">
        <v>56</v>
      </c>
      <c r="AR49" s="23"/>
      <c r="AS49" s="47" t="s">
        <v>57</v>
      </c>
      <c r="AT49" s="48" t="s">
        <v>58</v>
      </c>
      <c r="AU49" s="48" t="s">
        <v>59</v>
      </c>
      <c r="AV49" s="48" t="s">
        <v>60</v>
      </c>
      <c r="AW49" s="48" t="s">
        <v>61</v>
      </c>
      <c r="AX49" s="48" t="s">
        <v>62</v>
      </c>
      <c r="AY49" s="48" t="s">
        <v>63</v>
      </c>
      <c r="AZ49" s="48" t="s">
        <v>64</v>
      </c>
      <c r="BA49" s="48" t="s">
        <v>65</v>
      </c>
      <c r="BB49" s="48" t="s">
        <v>66</v>
      </c>
      <c r="BC49" s="48" t="s">
        <v>67</v>
      </c>
      <c r="BD49" s="49" t="s">
        <v>68</v>
      </c>
    </row>
    <row r="50" spans="1:91" s="162" customFormat="1" ht="10.9" customHeight="1">
      <c r="B50" s="23"/>
      <c r="AR50" s="23"/>
      <c r="AS50" s="50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3"/>
    </row>
    <row r="51" spans="1:91" s="154" customFormat="1" ht="32.450000000000003" customHeight="1">
      <c r="B51" s="39"/>
      <c r="C51" s="51" t="s">
        <v>69</v>
      </c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185">
        <f>ROUND(SUM(AG52:AG53),2)</f>
        <v>0</v>
      </c>
      <c r="AH51" s="185"/>
      <c r="AI51" s="185"/>
      <c r="AJ51" s="185"/>
      <c r="AK51" s="185"/>
      <c r="AL51" s="185"/>
      <c r="AM51" s="185"/>
      <c r="AN51" s="186">
        <f>SUM(AG51,AT51)</f>
        <v>0</v>
      </c>
      <c r="AO51" s="186"/>
      <c r="AP51" s="186"/>
      <c r="AQ51" s="53" t="s">
        <v>5</v>
      </c>
      <c r="AR51" s="39"/>
      <c r="AS51" s="54">
        <f>ROUND(SUM(AS52:AS53),2)</f>
        <v>0</v>
      </c>
      <c r="AT51" s="55">
        <f>ROUND(SUM(AV51:AW51),2)</f>
        <v>0</v>
      </c>
      <c r="AU51" s="56">
        <f>ROUND(SUM(AU52:AU53),5)</f>
        <v>916.58231000000001</v>
      </c>
      <c r="AV51" s="55">
        <f>ROUND(AZ51*L26,2)</f>
        <v>0</v>
      </c>
      <c r="AW51" s="55">
        <f>ROUND(BA51*L27,2)</f>
        <v>0</v>
      </c>
      <c r="AX51" s="55">
        <f>ROUND(BB51*L26,2)</f>
        <v>0</v>
      </c>
      <c r="AY51" s="55">
        <f>ROUND(BC51*L27,2)</f>
        <v>0</v>
      </c>
      <c r="AZ51" s="55">
        <f>ROUND(SUM(AZ52:AZ53),2)</f>
        <v>0</v>
      </c>
      <c r="BA51" s="55">
        <f>ROUND(SUM(BA52:BA53),2)</f>
        <v>0</v>
      </c>
      <c r="BB51" s="55">
        <f>ROUND(SUM(BB52:BB53),2)</f>
        <v>0</v>
      </c>
      <c r="BC51" s="55">
        <f>ROUND(SUM(BC52:BC53),2)</f>
        <v>0</v>
      </c>
      <c r="BD51" s="57">
        <f>ROUND(SUM(BD52:BD53),2)</f>
        <v>0</v>
      </c>
      <c r="BS51" s="40" t="s">
        <v>70</v>
      </c>
      <c r="BT51" s="40" t="s">
        <v>71</v>
      </c>
      <c r="BU51" s="58" t="s">
        <v>72</v>
      </c>
      <c r="BV51" s="40" t="s">
        <v>73</v>
      </c>
      <c r="BW51" s="40" t="s">
        <v>7</v>
      </c>
      <c r="BX51" s="40" t="s">
        <v>74</v>
      </c>
      <c r="CL51" s="40" t="s">
        <v>5</v>
      </c>
    </row>
    <row r="52" spans="1:91" s="2" customFormat="1" ht="31.5" customHeight="1">
      <c r="A52" s="59" t="s">
        <v>75</v>
      </c>
      <c r="B52" s="60"/>
      <c r="C52" s="61"/>
      <c r="D52" s="182" t="s">
        <v>76</v>
      </c>
      <c r="E52" s="182"/>
      <c r="F52" s="182"/>
      <c r="G52" s="182"/>
      <c r="H52" s="182"/>
      <c r="I52" s="153"/>
      <c r="J52" s="182" t="s">
        <v>77</v>
      </c>
      <c r="K52" s="182"/>
      <c r="L52" s="182"/>
      <c r="M52" s="182"/>
      <c r="N52" s="182"/>
      <c r="O52" s="182"/>
      <c r="P52" s="182"/>
      <c r="Q52" s="182"/>
      <c r="R52" s="182"/>
      <c r="S52" s="182"/>
      <c r="T52" s="182"/>
      <c r="U52" s="182"/>
      <c r="V52" s="182"/>
      <c r="W52" s="182"/>
      <c r="X52" s="182"/>
      <c r="Y52" s="182"/>
      <c r="Z52" s="182"/>
      <c r="AA52" s="182"/>
      <c r="AB52" s="182"/>
      <c r="AC52" s="182"/>
      <c r="AD52" s="182"/>
      <c r="AE52" s="182"/>
      <c r="AF52" s="182"/>
      <c r="AG52" s="183">
        <f>'D.1.4.- plyn - Rozvod plynu'!J27</f>
        <v>0</v>
      </c>
      <c r="AH52" s="184"/>
      <c r="AI52" s="184"/>
      <c r="AJ52" s="184"/>
      <c r="AK52" s="184"/>
      <c r="AL52" s="184"/>
      <c r="AM52" s="184"/>
      <c r="AN52" s="183">
        <f>SUM(AG52,AT52)</f>
        <v>0</v>
      </c>
      <c r="AO52" s="184"/>
      <c r="AP52" s="184"/>
      <c r="AQ52" s="62" t="s">
        <v>78</v>
      </c>
      <c r="AR52" s="60"/>
      <c r="AS52" s="63">
        <v>0</v>
      </c>
      <c r="AT52" s="64">
        <f>ROUND(SUM(AV52:AW52),2)</f>
        <v>0</v>
      </c>
      <c r="AU52" s="65">
        <f>'D.1.4.- plyn - Rozvod plynu'!P79</f>
        <v>68.822222999999994</v>
      </c>
      <c r="AV52" s="64">
        <f>'D.1.4.- plyn - Rozvod plynu'!J30</f>
        <v>0</v>
      </c>
      <c r="AW52" s="64">
        <f>'D.1.4.- plyn - Rozvod plynu'!J31</f>
        <v>0</v>
      </c>
      <c r="AX52" s="64">
        <f>'D.1.4.- plyn - Rozvod plynu'!J32</f>
        <v>0</v>
      </c>
      <c r="AY52" s="64">
        <f>'D.1.4.- plyn - Rozvod plynu'!J33</f>
        <v>0</v>
      </c>
      <c r="AZ52" s="64">
        <f>'D.1.4.- plyn - Rozvod plynu'!F30</f>
        <v>0</v>
      </c>
      <c r="BA52" s="64">
        <f>'D.1.4.- plyn - Rozvod plynu'!F31</f>
        <v>0</v>
      </c>
      <c r="BB52" s="64">
        <f>'D.1.4.- plyn - Rozvod plynu'!F32</f>
        <v>0</v>
      </c>
      <c r="BC52" s="64">
        <f>'D.1.4.- plyn - Rozvod plynu'!F33</f>
        <v>0</v>
      </c>
      <c r="BD52" s="66">
        <f>'D.1.4.- plyn - Rozvod plynu'!F34</f>
        <v>0</v>
      </c>
      <c r="BT52" s="67" t="s">
        <v>22</v>
      </c>
      <c r="BV52" s="67" t="s">
        <v>73</v>
      </c>
      <c r="BW52" s="67" t="s">
        <v>79</v>
      </c>
      <c r="BX52" s="67" t="s">
        <v>7</v>
      </c>
      <c r="CL52" s="67" t="s">
        <v>5</v>
      </c>
      <c r="CM52" s="67" t="s">
        <v>80</v>
      </c>
    </row>
    <row r="53" spans="1:91" s="2" customFormat="1" ht="31.5" customHeight="1">
      <c r="A53" s="59" t="s">
        <v>75</v>
      </c>
      <c r="B53" s="60"/>
      <c r="C53" s="61"/>
      <c r="D53" s="182" t="s">
        <v>81</v>
      </c>
      <c r="E53" s="182"/>
      <c r="F53" s="182"/>
      <c r="G53" s="182"/>
      <c r="H53" s="182"/>
      <c r="I53" s="153"/>
      <c r="J53" s="182" t="s">
        <v>82</v>
      </c>
      <c r="K53" s="182"/>
      <c r="L53" s="182"/>
      <c r="M53" s="182"/>
      <c r="N53" s="182"/>
      <c r="O53" s="182"/>
      <c r="P53" s="182"/>
      <c r="Q53" s="182"/>
      <c r="R53" s="182"/>
      <c r="S53" s="182"/>
      <c r="T53" s="182"/>
      <c r="U53" s="182"/>
      <c r="V53" s="182"/>
      <c r="W53" s="182"/>
      <c r="X53" s="182"/>
      <c r="Y53" s="182"/>
      <c r="Z53" s="182"/>
      <c r="AA53" s="182"/>
      <c r="AB53" s="182"/>
      <c r="AC53" s="182"/>
      <c r="AD53" s="182"/>
      <c r="AE53" s="182"/>
      <c r="AF53" s="182"/>
      <c r="AG53" s="183">
        <f>'D.1.4.- ÚT - ústřední vyt...'!J27</f>
        <v>0</v>
      </c>
      <c r="AH53" s="184"/>
      <c r="AI53" s="184"/>
      <c r="AJ53" s="184"/>
      <c r="AK53" s="184"/>
      <c r="AL53" s="184"/>
      <c r="AM53" s="184"/>
      <c r="AN53" s="183">
        <f>SUM(AG53,AT53)</f>
        <v>0</v>
      </c>
      <c r="AO53" s="184"/>
      <c r="AP53" s="184"/>
      <c r="AQ53" s="62" t="s">
        <v>78</v>
      </c>
      <c r="AR53" s="60"/>
      <c r="AS53" s="68">
        <v>0</v>
      </c>
      <c r="AT53" s="69">
        <f>ROUND(SUM(AV53:AW53),2)</f>
        <v>0</v>
      </c>
      <c r="AU53" s="70">
        <f>'D.1.4.- ÚT - ústřední vyt...'!P85</f>
        <v>847.760087</v>
      </c>
      <c r="AV53" s="69">
        <f>'D.1.4.- ÚT - ústřední vyt...'!J30</f>
        <v>0</v>
      </c>
      <c r="AW53" s="69">
        <f>'D.1.4.- ÚT - ústřední vyt...'!J31</f>
        <v>0</v>
      </c>
      <c r="AX53" s="69">
        <f>'D.1.4.- ÚT - ústřední vyt...'!J32</f>
        <v>0</v>
      </c>
      <c r="AY53" s="69">
        <f>'D.1.4.- ÚT - ústřední vyt...'!J33</f>
        <v>0</v>
      </c>
      <c r="AZ53" s="69">
        <f>'D.1.4.- ÚT - ústřední vyt...'!F30</f>
        <v>0</v>
      </c>
      <c r="BA53" s="69">
        <f>'D.1.4.- ÚT - ústřední vyt...'!F31</f>
        <v>0</v>
      </c>
      <c r="BB53" s="69">
        <f>'D.1.4.- ÚT - ústřední vyt...'!F32</f>
        <v>0</v>
      </c>
      <c r="BC53" s="69">
        <f>'D.1.4.- ÚT - ústřední vyt...'!F33</f>
        <v>0</v>
      </c>
      <c r="BD53" s="71">
        <f>'D.1.4.- ÚT - ústřední vyt...'!F34</f>
        <v>0</v>
      </c>
      <c r="BT53" s="67" t="s">
        <v>22</v>
      </c>
      <c r="BV53" s="67" t="s">
        <v>73</v>
      </c>
      <c r="BW53" s="67" t="s">
        <v>83</v>
      </c>
      <c r="BX53" s="67" t="s">
        <v>7</v>
      </c>
      <c r="CL53" s="67" t="s">
        <v>5</v>
      </c>
      <c r="CM53" s="67" t="s">
        <v>80</v>
      </c>
    </row>
    <row r="54" spans="1:91" s="162" customFormat="1" ht="30" customHeight="1">
      <c r="B54" s="23"/>
      <c r="AR54" s="23"/>
    </row>
    <row r="55" spans="1:91" s="162" customFormat="1" ht="6.95" customHeight="1">
      <c r="B55" s="32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23"/>
    </row>
  </sheetData>
  <sheetProtection algorithmName="SHA-512" hashValue="NZYqdE9cUdP9jKE/aUTiBENViR8e61IDsC2Uz/4CFajYGaxqh0IjdEaEek7a82oyYjg+p9OKYkxFTw/4LEeMog==" saltValue="8YB4fhPaGOW5+oEPM6jywg==" spinCount="100000" sheet="1" objects="1" scenarios="1"/>
  <mergeCells count="43"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L28:O28"/>
    <mergeCell ref="W28:AE28"/>
    <mergeCell ref="AK28:AO28"/>
    <mergeCell ref="L29:O29"/>
    <mergeCell ref="W29:AE29"/>
    <mergeCell ref="AK29:AO29"/>
    <mergeCell ref="L26:O26"/>
    <mergeCell ref="D52:H52"/>
    <mergeCell ref="J52:AF52"/>
    <mergeCell ref="AN53:AP53"/>
    <mergeCell ref="AG53:AM53"/>
    <mergeCell ref="D53:H53"/>
    <mergeCell ref="J53:AF53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6:AE26"/>
    <mergeCell ref="AK26:AO26"/>
    <mergeCell ref="L27:O27"/>
    <mergeCell ref="W27:AE27"/>
    <mergeCell ref="AK27:AO27"/>
    <mergeCell ref="K5:AO5"/>
    <mergeCell ref="K6:AO6"/>
    <mergeCell ref="E20:AN20"/>
    <mergeCell ref="AK23:AO23"/>
    <mergeCell ref="L25:O25"/>
    <mergeCell ref="W25:AE25"/>
    <mergeCell ref="AK25:AO25"/>
  </mergeCells>
  <hyperlinks>
    <hyperlink ref="K1:S1" location="C2" display="1) Rekapitulace stavby"/>
    <hyperlink ref="W1:AI1" location="C51" display="2) Rekapitulace objektů stavby a soupisů prací"/>
    <hyperlink ref="A52" location="'D.1.4.- plyn - Rozvod plynu'!C2" display="/"/>
    <hyperlink ref="A53" location="'D.1.4.- ÚT - ústřední vyt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3"/>
  <sheetViews>
    <sheetView showGridLines="0" workbookViewId="0">
      <pane ySplit="1" topLeftCell="A92" activePane="bottomLeft" state="frozen"/>
      <selection pane="bottomLeft" activeCell="W97" sqref="W97"/>
    </sheetView>
  </sheetViews>
  <sheetFormatPr defaultRowHeight="13.5"/>
  <cols>
    <col min="1" max="1" width="8.33203125" style="212" customWidth="1"/>
    <col min="2" max="2" width="1.6640625" style="212" customWidth="1"/>
    <col min="3" max="3" width="4.1640625" style="212" customWidth="1"/>
    <col min="4" max="4" width="4.33203125" style="212" customWidth="1"/>
    <col min="5" max="5" width="17.1640625" style="212" customWidth="1"/>
    <col min="6" max="6" width="75" style="212" customWidth="1"/>
    <col min="7" max="7" width="8.6640625" style="212" customWidth="1"/>
    <col min="8" max="8" width="11.1640625" style="212" customWidth="1"/>
    <col min="9" max="9" width="12.6640625" style="212" customWidth="1"/>
    <col min="10" max="10" width="23.5" style="212" customWidth="1"/>
    <col min="11" max="11" width="15.5" style="212" customWidth="1"/>
    <col min="12" max="12" width="9.33203125" style="212"/>
    <col min="13" max="18" width="9.33203125" style="212" hidden="1"/>
    <col min="19" max="19" width="8.1640625" style="212" hidden="1" customWidth="1"/>
    <col min="20" max="20" width="29.6640625" style="212" hidden="1" customWidth="1"/>
    <col min="21" max="21" width="16.33203125" style="212" hidden="1" customWidth="1"/>
    <col min="22" max="22" width="12.33203125" style="212" customWidth="1"/>
    <col min="23" max="23" width="16.33203125" style="212" customWidth="1"/>
    <col min="24" max="24" width="12.33203125" style="212" customWidth="1"/>
    <col min="25" max="25" width="15" style="212" customWidth="1"/>
    <col min="26" max="26" width="11" style="212" customWidth="1"/>
    <col min="27" max="27" width="15" style="212" customWidth="1"/>
    <col min="28" max="28" width="16.33203125" style="212" customWidth="1"/>
    <col min="29" max="29" width="11" style="212" customWidth="1"/>
    <col min="30" max="30" width="15" style="212" customWidth="1"/>
    <col min="31" max="31" width="16.33203125" style="212" customWidth="1"/>
    <col min="32" max="43" width="9.33203125" style="212"/>
    <col min="44" max="65" width="9.33203125" style="212" hidden="1"/>
    <col min="66" max="16384" width="9.33203125" style="212"/>
  </cols>
  <sheetData>
    <row r="1" spans="1:70" ht="21.75" customHeight="1">
      <c r="A1" s="72"/>
      <c r="B1" s="5"/>
      <c r="C1" s="5"/>
      <c r="D1" s="6" t="s">
        <v>1</v>
      </c>
      <c r="E1" s="5"/>
      <c r="F1" s="163" t="s">
        <v>84</v>
      </c>
      <c r="G1" s="197" t="s">
        <v>85</v>
      </c>
      <c r="H1" s="197"/>
      <c r="I1" s="5"/>
      <c r="J1" s="163" t="s">
        <v>86</v>
      </c>
      <c r="K1" s="6" t="s">
        <v>87</v>
      </c>
      <c r="L1" s="163" t="s">
        <v>88</v>
      </c>
      <c r="M1" s="163"/>
      <c r="N1" s="163"/>
      <c r="O1" s="163"/>
      <c r="P1" s="163"/>
      <c r="Q1" s="163"/>
      <c r="R1" s="163"/>
      <c r="S1" s="163"/>
      <c r="T1" s="163"/>
      <c r="U1" s="73"/>
      <c r="V1" s="73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  <c r="BR1" s="72"/>
    </row>
    <row r="2" spans="1:70" ht="36.950000000000003" customHeight="1">
      <c r="L2" s="213" t="s">
        <v>8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215" t="s">
        <v>79</v>
      </c>
    </row>
    <row r="3" spans="1:70" ht="6.95" customHeight="1">
      <c r="B3" s="216"/>
      <c r="C3" s="217"/>
      <c r="D3" s="217"/>
      <c r="E3" s="217"/>
      <c r="F3" s="217"/>
      <c r="G3" s="217"/>
      <c r="H3" s="217"/>
      <c r="I3" s="217"/>
      <c r="J3" s="217"/>
      <c r="K3" s="218"/>
      <c r="AT3" s="215" t="s">
        <v>80</v>
      </c>
    </row>
    <row r="4" spans="1:70" ht="36.950000000000003" customHeight="1">
      <c r="B4" s="219"/>
      <c r="C4" s="220"/>
      <c r="D4" s="221" t="s">
        <v>89</v>
      </c>
      <c r="E4" s="220"/>
      <c r="F4" s="220"/>
      <c r="G4" s="220"/>
      <c r="H4" s="220"/>
      <c r="I4" s="220"/>
      <c r="J4" s="220"/>
      <c r="K4" s="222"/>
      <c r="M4" s="223" t="s">
        <v>13</v>
      </c>
      <c r="AT4" s="215" t="s">
        <v>6</v>
      </c>
    </row>
    <row r="5" spans="1:70" ht="6.95" customHeight="1">
      <c r="B5" s="219"/>
      <c r="C5" s="220"/>
      <c r="D5" s="220"/>
      <c r="E5" s="220"/>
      <c r="F5" s="220"/>
      <c r="G5" s="220"/>
      <c r="H5" s="220"/>
      <c r="I5" s="220"/>
      <c r="J5" s="220"/>
      <c r="K5" s="222"/>
    </row>
    <row r="6" spans="1:70" ht="15">
      <c r="B6" s="219"/>
      <c r="C6" s="220"/>
      <c r="D6" s="224" t="s">
        <v>17</v>
      </c>
      <c r="E6" s="220"/>
      <c r="F6" s="220"/>
      <c r="G6" s="220"/>
      <c r="H6" s="220"/>
      <c r="I6" s="220"/>
      <c r="J6" s="220"/>
      <c r="K6" s="222"/>
    </row>
    <row r="7" spans="1:70" ht="16.5" customHeight="1">
      <c r="B7" s="219"/>
      <c r="C7" s="220"/>
      <c r="D7" s="220"/>
      <c r="E7" s="225" t="str">
        <f>'Rekapitulace stavby'!K6</f>
        <v>Snížení energetické náročnosti budovy domova mládeže, SPŠKS Hořice</v>
      </c>
      <c r="F7" s="226"/>
      <c r="G7" s="226"/>
      <c r="H7" s="226"/>
      <c r="I7" s="220"/>
      <c r="J7" s="220"/>
      <c r="K7" s="222"/>
    </row>
    <row r="8" spans="1:70" s="227" customFormat="1" ht="15">
      <c r="B8" s="228"/>
      <c r="C8" s="229"/>
      <c r="D8" s="224" t="s">
        <v>90</v>
      </c>
      <c r="E8" s="229"/>
      <c r="F8" s="229"/>
      <c r="G8" s="229"/>
      <c r="H8" s="229"/>
      <c r="I8" s="229"/>
      <c r="J8" s="229"/>
      <c r="K8" s="230"/>
    </row>
    <row r="9" spans="1:70" s="227" customFormat="1" ht="36.950000000000003" customHeight="1">
      <c r="B9" s="228"/>
      <c r="C9" s="229"/>
      <c r="D9" s="229"/>
      <c r="E9" s="231" t="s">
        <v>91</v>
      </c>
      <c r="F9" s="232"/>
      <c r="G9" s="232"/>
      <c r="H9" s="232"/>
      <c r="I9" s="229"/>
      <c r="J9" s="229"/>
      <c r="K9" s="230"/>
    </row>
    <row r="10" spans="1:70" s="227" customFormat="1">
      <c r="B10" s="228"/>
      <c r="C10" s="229"/>
      <c r="D10" s="229"/>
      <c r="E10" s="229"/>
      <c r="F10" s="229"/>
      <c r="G10" s="229"/>
      <c r="H10" s="229"/>
      <c r="I10" s="229"/>
      <c r="J10" s="229"/>
      <c r="K10" s="230"/>
    </row>
    <row r="11" spans="1:70" s="227" customFormat="1" ht="14.45" customHeight="1">
      <c r="B11" s="228"/>
      <c r="C11" s="229"/>
      <c r="D11" s="224" t="s">
        <v>20</v>
      </c>
      <c r="E11" s="329"/>
      <c r="F11" s="210" t="s">
        <v>5</v>
      </c>
      <c r="G11" s="329"/>
      <c r="H11" s="329"/>
      <c r="I11" s="208" t="s">
        <v>21</v>
      </c>
      <c r="J11" s="210" t="s">
        <v>5</v>
      </c>
      <c r="K11" s="230"/>
    </row>
    <row r="12" spans="1:70" s="227" customFormat="1" ht="14.45" customHeight="1">
      <c r="B12" s="228"/>
      <c r="C12" s="229"/>
      <c r="D12" s="224" t="s">
        <v>23</v>
      </c>
      <c r="E12" s="329"/>
      <c r="F12" s="210" t="s">
        <v>24</v>
      </c>
      <c r="G12" s="329"/>
      <c r="H12" s="329"/>
      <c r="I12" s="208" t="s">
        <v>25</v>
      </c>
      <c r="J12" s="330" t="str">
        <f>'Rekapitulace stavby'!AN8</f>
        <v>21. 3. 2016</v>
      </c>
      <c r="K12" s="230"/>
    </row>
    <row r="13" spans="1:70" s="227" customFormat="1" ht="10.9" customHeight="1">
      <c r="B13" s="228"/>
      <c r="C13" s="229"/>
      <c r="D13" s="229"/>
      <c r="E13" s="329"/>
      <c r="F13" s="329"/>
      <c r="G13" s="329"/>
      <c r="H13" s="329"/>
      <c r="I13" s="329"/>
      <c r="J13" s="329"/>
      <c r="K13" s="230"/>
    </row>
    <row r="14" spans="1:70" s="227" customFormat="1" ht="14.45" customHeight="1">
      <c r="B14" s="228"/>
      <c r="C14" s="229"/>
      <c r="D14" s="224" t="s">
        <v>29</v>
      </c>
      <c r="E14" s="329"/>
      <c r="F14" s="329"/>
      <c r="G14" s="329"/>
      <c r="H14" s="329"/>
      <c r="I14" s="208" t="s">
        <v>30</v>
      </c>
      <c r="J14" s="210" t="str">
        <f>IF('Rekapitulace stavby'!AN10="","",'Rekapitulace stavby'!AN10)</f>
        <v/>
      </c>
      <c r="K14" s="230"/>
    </row>
    <row r="15" spans="1:70" s="227" customFormat="1" ht="18" customHeight="1">
      <c r="B15" s="228"/>
      <c r="C15" s="229"/>
      <c r="D15" s="229"/>
      <c r="E15" s="210" t="str">
        <f>IF('Rekapitulace stavby'!E11="","",'Rekapitulace stavby'!E11)</f>
        <v xml:space="preserve"> </v>
      </c>
      <c r="F15" s="329"/>
      <c r="G15" s="329"/>
      <c r="H15" s="329"/>
      <c r="I15" s="208" t="s">
        <v>32</v>
      </c>
      <c r="J15" s="210" t="str">
        <f>IF('Rekapitulace stavby'!AN11="","",'Rekapitulace stavby'!AN11)</f>
        <v/>
      </c>
      <c r="K15" s="230"/>
    </row>
    <row r="16" spans="1:70" s="227" customFormat="1" ht="6.95" customHeight="1">
      <c r="B16" s="228"/>
      <c r="C16" s="229"/>
      <c r="D16" s="229"/>
      <c r="E16" s="329"/>
      <c r="F16" s="329"/>
      <c r="G16" s="329"/>
      <c r="H16" s="329"/>
      <c r="I16" s="329"/>
      <c r="J16" s="329"/>
      <c r="K16" s="230"/>
    </row>
    <row r="17" spans="2:11" s="227" customFormat="1" ht="14.45" customHeight="1">
      <c r="B17" s="228"/>
      <c r="C17" s="229"/>
      <c r="D17" s="224" t="s">
        <v>33</v>
      </c>
      <c r="E17" s="329"/>
      <c r="F17" s="329"/>
      <c r="G17" s="329"/>
      <c r="H17" s="329"/>
      <c r="I17" s="208" t="s">
        <v>30</v>
      </c>
      <c r="J17" s="210" t="str">
        <f>IF('Rekapitulace stavby'!AN13="Vyplň údaj","",IF('Rekapitulace stavby'!AN13="","",'Rekapitulace stavby'!AN13))</f>
        <v/>
      </c>
      <c r="K17" s="230"/>
    </row>
    <row r="18" spans="2:11" s="227" customFormat="1" ht="18" customHeight="1">
      <c r="B18" s="228"/>
      <c r="C18" s="229"/>
      <c r="D18" s="229"/>
      <c r="E18" s="210" t="str">
        <f>IF('Rekapitulace stavby'!E14="Vyplň údaj","",IF('Rekapitulace stavby'!E14="","",'Rekapitulace stavby'!E14))</f>
        <v xml:space="preserve"> </v>
      </c>
      <c r="F18" s="329"/>
      <c r="G18" s="329"/>
      <c r="H18" s="329"/>
      <c r="I18" s="208" t="s">
        <v>32</v>
      </c>
      <c r="J18" s="210" t="str">
        <f>IF('Rekapitulace stavby'!AN14="Vyplň údaj","",IF('Rekapitulace stavby'!AN14="","",'Rekapitulace stavby'!AN14))</f>
        <v/>
      </c>
      <c r="K18" s="230"/>
    </row>
    <row r="19" spans="2:11" s="227" customFormat="1" ht="6.95" customHeight="1">
      <c r="B19" s="228"/>
      <c r="C19" s="229"/>
      <c r="D19" s="229"/>
      <c r="E19" s="329"/>
      <c r="F19" s="329"/>
      <c r="G19" s="329"/>
      <c r="H19" s="329"/>
      <c r="I19" s="329"/>
      <c r="J19" s="329"/>
      <c r="K19" s="230"/>
    </row>
    <row r="20" spans="2:11" s="227" customFormat="1" ht="14.45" customHeight="1">
      <c r="B20" s="228"/>
      <c r="C20" s="229"/>
      <c r="D20" s="224" t="s">
        <v>34</v>
      </c>
      <c r="E20" s="329"/>
      <c r="F20" s="329"/>
      <c r="G20" s="329"/>
      <c r="H20" s="329"/>
      <c r="I20" s="208" t="s">
        <v>30</v>
      </c>
      <c r="J20" s="210" t="str">
        <f>IF('Rekapitulace stavby'!AN16="","",'Rekapitulace stavby'!AN16)</f>
        <v/>
      </c>
      <c r="K20" s="230"/>
    </row>
    <row r="21" spans="2:11" s="227" customFormat="1" ht="18" customHeight="1">
      <c r="B21" s="228"/>
      <c r="C21" s="229"/>
      <c r="D21" s="229"/>
      <c r="E21" s="210" t="str">
        <f>IF('Rekapitulace stavby'!E17="","",'Rekapitulace stavby'!E17)</f>
        <v xml:space="preserve"> </v>
      </c>
      <c r="F21" s="329"/>
      <c r="G21" s="329"/>
      <c r="H21" s="329"/>
      <c r="I21" s="208" t="s">
        <v>32</v>
      </c>
      <c r="J21" s="210" t="str">
        <f>IF('Rekapitulace stavby'!AN17="","",'Rekapitulace stavby'!AN17)</f>
        <v/>
      </c>
      <c r="K21" s="230"/>
    </row>
    <row r="22" spans="2:11" s="227" customFormat="1" ht="6.95" customHeight="1">
      <c r="B22" s="228"/>
      <c r="C22" s="229"/>
      <c r="D22" s="229"/>
      <c r="E22" s="329"/>
      <c r="F22" s="329"/>
      <c r="G22" s="329"/>
      <c r="H22" s="329"/>
      <c r="I22" s="329"/>
      <c r="J22" s="329"/>
      <c r="K22" s="230"/>
    </row>
    <row r="23" spans="2:11" s="227" customFormat="1" ht="14.45" customHeight="1">
      <c r="B23" s="228"/>
      <c r="C23" s="229"/>
      <c r="D23" s="224" t="s">
        <v>36</v>
      </c>
      <c r="E23" s="329"/>
      <c r="F23" s="329"/>
      <c r="G23" s="329"/>
      <c r="H23" s="329"/>
      <c r="I23" s="329"/>
      <c r="J23" s="329"/>
      <c r="K23" s="230"/>
    </row>
    <row r="24" spans="2:11" s="239" customFormat="1" ht="16.5" customHeight="1">
      <c r="B24" s="235"/>
      <c r="C24" s="236"/>
      <c r="D24" s="236"/>
      <c r="E24" s="211" t="s">
        <v>5</v>
      </c>
      <c r="F24" s="211"/>
      <c r="G24" s="211"/>
      <c r="H24" s="211"/>
      <c r="I24" s="331"/>
      <c r="J24" s="331"/>
      <c r="K24" s="238"/>
    </row>
    <row r="25" spans="2:11" s="227" customFormat="1" ht="6.95" customHeight="1">
      <c r="B25" s="228"/>
      <c r="C25" s="229"/>
      <c r="D25" s="229"/>
      <c r="E25" s="229"/>
      <c r="F25" s="229"/>
      <c r="G25" s="229"/>
      <c r="H25" s="229"/>
      <c r="I25" s="229"/>
      <c r="J25" s="229"/>
      <c r="K25" s="230"/>
    </row>
    <row r="26" spans="2:11" s="227" customFormat="1" ht="6.95" customHeight="1">
      <c r="B26" s="228"/>
      <c r="C26" s="229"/>
      <c r="D26" s="240"/>
      <c r="E26" s="240"/>
      <c r="F26" s="240"/>
      <c r="G26" s="240"/>
      <c r="H26" s="240"/>
      <c r="I26" s="240"/>
      <c r="J26" s="240"/>
      <c r="K26" s="241"/>
    </row>
    <row r="27" spans="2:11" s="227" customFormat="1" ht="25.35" customHeight="1">
      <c r="B27" s="228"/>
      <c r="C27" s="229"/>
      <c r="D27" s="242" t="s">
        <v>37</v>
      </c>
      <c r="E27" s="229"/>
      <c r="F27" s="229"/>
      <c r="G27" s="229"/>
      <c r="H27" s="229"/>
      <c r="I27" s="229"/>
      <c r="J27" s="243">
        <f>ROUND(J79,2)</f>
        <v>0</v>
      </c>
      <c r="K27" s="230"/>
    </row>
    <row r="28" spans="2:11" s="227" customFormat="1" ht="6.95" customHeight="1">
      <c r="B28" s="228"/>
      <c r="C28" s="229"/>
      <c r="D28" s="240"/>
      <c r="E28" s="240"/>
      <c r="F28" s="240"/>
      <c r="G28" s="240"/>
      <c r="H28" s="240"/>
      <c r="I28" s="240"/>
      <c r="J28" s="240"/>
      <c r="K28" s="241"/>
    </row>
    <row r="29" spans="2:11" s="227" customFormat="1" ht="14.45" customHeight="1">
      <c r="B29" s="228"/>
      <c r="C29" s="229"/>
      <c r="D29" s="229"/>
      <c r="E29" s="229"/>
      <c r="F29" s="244" t="s">
        <v>39</v>
      </c>
      <c r="G29" s="229"/>
      <c r="H29" s="229"/>
      <c r="I29" s="244" t="s">
        <v>38</v>
      </c>
      <c r="J29" s="244" t="s">
        <v>40</v>
      </c>
      <c r="K29" s="230"/>
    </row>
    <row r="30" spans="2:11" s="227" customFormat="1" ht="14.45" customHeight="1">
      <c r="B30" s="228"/>
      <c r="C30" s="229"/>
      <c r="D30" s="245" t="s">
        <v>41</v>
      </c>
      <c r="E30" s="245" t="s">
        <v>42</v>
      </c>
      <c r="F30" s="246">
        <f>ROUND(SUM(BE79:BE102), 2)</f>
        <v>0</v>
      </c>
      <c r="G30" s="229"/>
      <c r="H30" s="229"/>
      <c r="I30" s="247">
        <v>0.21</v>
      </c>
      <c r="J30" s="246">
        <f>ROUND(ROUND((SUM(BE79:BE102)), 2)*I30, 2)</f>
        <v>0</v>
      </c>
      <c r="K30" s="230"/>
    </row>
    <row r="31" spans="2:11" s="227" customFormat="1" ht="14.45" customHeight="1">
      <c r="B31" s="228"/>
      <c r="C31" s="229"/>
      <c r="D31" s="229"/>
      <c r="E31" s="245" t="s">
        <v>43</v>
      </c>
      <c r="F31" s="246">
        <f>ROUND(SUM(BF79:BF102), 2)</f>
        <v>0</v>
      </c>
      <c r="G31" s="229"/>
      <c r="H31" s="229"/>
      <c r="I31" s="247">
        <v>0.15</v>
      </c>
      <c r="J31" s="246">
        <f>ROUND(ROUND((SUM(BF79:BF102)), 2)*I31, 2)</f>
        <v>0</v>
      </c>
      <c r="K31" s="230"/>
    </row>
    <row r="32" spans="2:11" s="227" customFormat="1" ht="14.45" hidden="1" customHeight="1">
      <c r="B32" s="228"/>
      <c r="C32" s="229"/>
      <c r="D32" s="229"/>
      <c r="E32" s="245" t="s">
        <v>44</v>
      </c>
      <c r="F32" s="246">
        <f>ROUND(SUM(BG79:BG102), 2)</f>
        <v>0</v>
      </c>
      <c r="G32" s="229"/>
      <c r="H32" s="229"/>
      <c r="I32" s="247">
        <v>0.21</v>
      </c>
      <c r="J32" s="246">
        <v>0</v>
      </c>
      <c r="K32" s="230"/>
    </row>
    <row r="33" spans="2:11" s="227" customFormat="1" ht="14.45" hidden="1" customHeight="1">
      <c r="B33" s="228"/>
      <c r="C33" s="229"/>
      <c r="D33" s="229"/>
      <c r="E33" s="245" t="s">
        <v>45</v>
      </c>
      <c r="F33" s="246">
        <f>ROUND(SUM(BH79:BH102), 2)</f>
        <v>0</v>
      </c>
      <c r="G33" s="229"/>
      <c r="H33" s="229"/>
      <c r="I33" s="247">
        <v>0.15</v>
      </c>
      <c r="J33" s="246">
        <v>0</v>
      </c>
      <c r="K33" s="230"/>
    </row>
    <row r="34" spans="2:11" s="227" customFormat="1" ht="14.45" hidden="1" customHeight="1">
      <c r="B34" s="228"/>
      <c r="C34" s="229"/>
      <c r="D34" s="229"/>
      <c r="E34" s="245" t="s">
        <v>46</v>
      </c>
      <c r="F34" s="246">
        <f>ROUND(SUM(BI79:BI102), 2)</f>
        <v>0</v>
      </c>
      <c r="G34" s="229"/>
      <c r="H34" s="229"/>
      <c r="I34" s="247">
        <v>0</v>
      </c>
      <c r="J34" s="246">
        <v>0</v>
      </c>
      <c r="K34" s="230"/>
    </row>
    <row r="35" spans="2:11" s="227" customFormat="1" ht="6.95" customHeight="1">
      <c r="B35" s="228"/>
      <c r="C35" s="229"/>
      <c r="D35" s="229"/>
      <c r="E35" s="229"/>
      <c r="F35" s="229"/>
      <c r="G35" s="229"/>
      <c r="H35" s="229"/>
      <c r="I35" s="229"/>
      <c r="J35" s="229"/>
      <c r="K35" s="230"/>
    </row>
    <row r="36" spans="2:11" s="227" customFormat="1" ht="25.35" customHeight="1">
      <c r="B36" s="228"/>
      <c r="C36" s="248"/>
      <c r="D36" s="249" t="s">
        <v>47</v>
      </c>
      <c r="E36" s="250"/>
      <c r="F36" s="250"/>
      <c r="G36" s="251" t="s">
        <v>48</v>
      </c>
      <c r="H36" s="252" t="s">
        <v>49</v>
      </c>
      <c r="I36" s="250"/>
      <c r="J36" s="253">
        <f>SUM(J27:J34)</f>
        <v>0</v>
      </c>
      <c r="K36" s="254"/>
    </row>
    <row r="37" spans="2:11" s="227" customFormat="1" ht="14.45" customHeight="1">
      <c r="B37" s="255"/>
      <c r="C37" s="256"/>
      <c r="D37" s="256"/>
      <c r="E37" s="256"/>
      <c r="F37" s="256"/>
      <c r="G37" s="256"/>
      <c r="H37" s="256"/>
      <c r="I37" s="256"/>
      <c r="J37" s="256"/>
      <c r="K37" s="257"/>
    </row>
    <row r="41" spans="2:11" s="227" customFormat="1" ht="6.95" customHeight="1">
      <c r="B41" s="258"/>
      <c r="C41" s="259"/>
      <c r="D41" s="259"/>
      <c r="E41" s="259"/>
      <c r="F41" s="259"/>
      <c r="G41" s="259"/>
      <c r="H41" s="259"/>
      <c r="I41" s="259"/>
      <c r="J41" s="259"/>
      <c r="K41" s="260"/>
    </row>
    <row r="42" spans="2:11" s="227" customFormat="1" ht="36.950000000000003" customHeight="1">
      <c r="B42" s="228"/>
      <c r="C42" s="221" t="s">
        <v>92</v>
      </c>
      <c r="D42" s="229"/>
      <c r="E42" s="229"/>
      <c r="F42" s="229"/>
      <c r="G42" s="229"/>
      <c r="H42" s="229"/>
      <c r="I42" s="229"/>
      <c r="J42" s="229"/>
      <c r="K42" s="230"/>
    </row>
    <row r="43" spans="2:11" s="227" customFormat="1" ht="6.95" customHeight="1">
      <c r="B43" s="228"/>
      <c r="C43" s="229"/>
      <c r="D43" s="229"/>
      <c r="E43" s="229"/>
      <c r="F43" s="229"/>
      <c r="G43" s="229"/>
      <c r="H43" s="229"/>
      <c r="I43" s="229"/>
      <c r="J43" s="229"/>
      <c r="K43" s="230"/>
    </row>
    <row r="44" spans="2:11" s="227" customFormat="1" ht="14.45" customHeight="1">
      <c r="B44" s="228"/>
      <c r="C44" s="224" t="s">
        <v>17</v>
      </c>
      <c r="D44" s="229"/>
      <c r="E44" s="229"/>
      <c r="F44" s="229"/>
      <c r="G44" s="229"/>
      <c r="H44" s="229"/>
      <c r="I44" s="229"/>
      <c r="J44" s="229"/>
      <c r="K44" s="230"/>
    </row>
    <row r="45" spans="2:11" s="227" customFormat="1" ht="16.5" customHeight="1">
      <c r="B45" s="228"/>
      <c r="C45" s="229"/>
      <c r="D45" s="229"/>
      <c r="E45" s="225" t="str">
        <f>E7</f>
        <v>Snížení energetické náročnosti budovy domova mládeže, SPŠKS Hořice</v>
      </c>
      <c r="F45" s="226"/>
      <c r="G45" s="226"/>
      <c r="H45" s="226"/>
      <c r="I45" s="229"/>
      <c r="J45" s="229"/>
      <c r="K45" s="230"/>
    </row>
    <row r="46" spans="2:11" s="227" customFormat="1" ht="14.45" customHeight="1">
      <c r="B46" s="228"/>
      <c r="C46" s="224" t="s">
        <v>90</v>
      </c>
      <c r="D46" s="229"/>
      <c r="E46" s="229"/>
      <c r="F46" s="229"/>
      <c r="G46" s="229"/>
      <c r="H46" s="229"/>
      <c r="I46" s="229"/>
      <c r="J46" s="229"/>
      <c r="K46" s="230"/>
    </row>
    <row r="47" spans="2:11" s="227" customFormat="1" ht="17.25" customHeight="1">
      <c r="B47" s="228"/>
      <c r="C47" s="229"/>
      <c r="D47" s="229"/>
      <c r="E47" s="231" t="str">
        <f>E9</f>
        <v>D.1.4.- plyn - Rozvod plynu</v>
      </c>
      <c r="F47" s="232"/>
      <c r="G47" s="232"/>
      <c r="H47" s="232"/>
      <c r="I47" s="229"/>
      <c r="J47" s="229"/>
      <c r="K47" s="230"/>
    </row>
    <row r="48" spans="2:11" s="227" customFormat="1" ht="6.95" customHeight="1">
      <c r="B48" s="228"/>
      <c r="C48" s="229"/>
      <c r="D48" s="229"/>
      <c r="E48" s="229"/>
      <c r="F48" s="229"/>
      <c r="G48" s="229"/>
      <c r="H48" s="229"/>
      <c r="I48" s="229"/>
      <c r="J48" s="229"/>
      <c r="K48" s="230"/>
    </row>
    <row r="49" spans="2:47" s="227" customFormat="1" ht="18" customHeight="1">
      <c r="B49" s="228"/>
      <c r="C49" s="224" t="s">
        <v>23</v>
      </c>
      <c r="D49" s="229"/>
      <c r="E49" s="229"/>
      <c r="F49" s="233" t="str">
        <f>F12</f>
        <v>HOŘICE - Husova č.p.675</v>
      </c>
      <c r="G49" s="229"/>
      <c r="H49" s="229"/>
      <c r="I49" s="224" t="s">
        <v>25</v>
      </c>
      <c r="J49" s="234" t="str">
        <f>IF(J12="","",J12)</f>
        <v>21. 3. 2016</v>
      </c>
      <c r="K49" s="230"/>
    </row>
    <row r="50" spans="2:47" s="227" customFormat="1" ht="6.95" customHeight="1">
      <c r="B50" s="228"/>
      <c r="C50" s="229"/>
      <c r="D50" s="229"/>
      <c r="E50" s="229"/>
      <c r="F50" s="229"/>
      <c r="G50" s="229"/>
      <c r="H50" s="229"/>
      <c r="I50" s="229"/>
      <c r="J50" s="229"/>
      <c r="K50" s="230"/>
    </row>
    <row r="51" spans="2:47" s="227" customFormat="1" ht="15">
      <c r="B51" s="228"/>
      <c r="C51" s="224" t="s">
        <v>29</v>
      </c>
      <c r="D51" s="229"/>
      <c r="E51" s="229"/>
      <c r="F51" s="233" t="str">
        <f>E15</f>
        <v xml:space="preserve"> </v>
      </c>
      <c r="G51" s="229"/>
      <c r="H51" s="229"/>
      <c r="I51" s="224" t="s">
        <v>34</v>
      </c>
      <c r="J51" s="237" t="str">
        <f>E21</f>
        <v xml:space="preserve"> </v>
      </c>
      <c r="K51" s="230"/>
    </row>
    <row r="52" spans="2:47" s="227" customFormat="1" ht="14.45" customHeight="1">
      <c r="B52" s="228"/>
      <c r="C52" s="224" t="s">
        <v>33</v>
      </c>
      <c r="D52" s="229"/>
      <c r="E52" s="229"/>
      <c r="F52" s="233" t="str">
        <f>IF(E18="","",E18)</f>
        <v xml:space="preserve"> </v>
      </c>
      <c r="G52" s="229"/>
      <c r="H52" s="229"/>
      <c r="I52" s="229"/>
      <c r="J52" s="261"/>
      <c r="K52" s="230"/>
    </row>
    <row r="53" spans="2:47" s="227" customFormat="1" ht="10.35" customHeight="1">
      <c r="B53" s="228"/>
      <c r="C53" s="229"/>
      <c r="D53" s="229"/>
      <c r="E53" s="229"/>
      <c r="F53" s="229"/>
      <c r="G53" s="229"/>
      <c r="H53" s="229"/>
      <c r="I53" s="229"/>
      <c r="J53" s="229"/>
      <c r="K53" s="230"/>
    </row>
    <row r="54" spans="2:47" s="227" customFormat="1" ht="29.25" customHeight="1">
      <c r="B54" s="228"/>
      <c r="C54" s="262" t="s">
        <v>93</v>
      </c>
      <c r="D54" s="248"/>
      <c r="E54" s="248"/>
      <c r="F54" s="248"/>
      <c r="G54" s="248"/>
      <c r="H54" s="248"/>
      <c r="I54" s="248"/>
      <c r="J54" s="263" t="s">
        <v>94</v>
      </c>
      <c r="K54" s="264"/>
    </row>
    <row r="55" spans="2:47" s="227" customFormat="1" ht="10.35" customHeight="1">
      <c r="B55" s="228"/>
      <c r="C55" s="229"/>
      <c r="D55" s="229"/>
      <c r="E55" s="229"/>
      <c r="F55" s="229"/>
      <c r="G55" s="229"/>
      <c r="H55" s="229"/>
      <c r="I55" s="229"/>
      <c r="J55" s="229"/>
      <c r="K55" s="230"/>
    </row>
    <row r="56" spans="2:47" s="227" customFormat="1" ht="29.25" customHeight="1">
      <c r="B56" s="228"/>
      <c r="C56" s="265" t="s">
        <v>95</v>
      </c>
      <c r="D56" s="229"/>
      <c r="E56" s="229"/>
      <c r="F56" s="229"/>
      <c r="G56" s="229"/>
      <c r="H56" s="229"/>
      <c r="I56" s="229"/>
      <c r="J56" s="243">
        <f>J79</f>
        <v>0</v>
      </c>
      <c r="K56" s="230"/>
      <c r="AU56" s="215" t="s">
        <v>96</v>
      </c>
    </row>
    <row r="57" spans="2:47" s="272" customFormat="1" ht="24.95" customHeight="1">
      <c r="B57" s="266"/>
      <c r="C57" s="267"/>
      <c r="D57" s="268" t="s">
        <v>97</v>
      </c>
      <c r="E57" s="269"/>
      <c r="F57" s="269"/>
      <c r="G57" s="269"/>
      <c r="H57" s="269"/>
      <c r="I57" s="269"/>
      <c r="J57" s="270">
        <f>J80</f>
        <v>0</v>
      </c>
      <c r="K57" s="271"/>
    </row>
    <row r="58" spans="2:47" s="279" customFormat="1" ht="19.899999999999999" customHeight="1">
      <c r="B58" s="273"/>
      <c r="C58" s="274"/>
      <c r="D58" s="275" t="s">
        <v>98</v>
      </c>
      <c r="E58" s="276"/>
      <c r="F58" s="276"/>
      <c r="G58" s="276"/>
      <c r="H58" s="276"/>
      <c r="I58" s="276"/>
      <c r="J58" s="277">
        <f>J81</f>
        <v>0</v>
      </c>
      <c r="K58" s="278"/>
    </row>
    <row r="59" spans="2:47" s="279" customFormat="1" ht="19.899999999999999" customHeight="1">
      <c r="B59" s="273"/>
      <c r="C59" s="274"/>
      <c r="D59" s="275" t="s">
        <v>99</v>
      </c>
      <c r="E59" s="276"/>
      <c r="F59" s="276"/>
      <c r="G59" s="276"/>
      <c r="H59" s="276"/>
      <c r="I59" s="276"/>
      <c r="J59" s="277">
        <f>J100</f>
        <v>0</v>
      </c>
      <c r="K59" s="278"/>
    </row>
    <row r="60" spans="2:47" s="227" customFormat="1" ht="21.75" customHeight="1">
      <c r="B60" s="228"/>
      <c r="C60" s="229"/>
      <c r="D60" s="229"/>
      <c r="E60" s="229"/>
      <c r="F60" s="229"/>
      <c r="G60" s="229"/>
      <c r="H60" s="229"/>
      <c r="I60" s="229"/>
      <c r="J60" s="229"/>
      <c r="K60" s="230"/>
    </row>
    <row r="61" spans="2:47" s="227" customFormat="1" ht="6.95" customHeight="1">
      <c r="B61" s="255"/>
      <c r="C61" s="256"/>
      <c r="D61" s="256"/>
      <c r="E61" s="256"/>
      <c r="F61" s="256"/>
      <c r="G61" s="256"/>
      <c r="H61" s="256"/>
      <c r="I61" s="256"/>
      <c r="J61" s="256"/>
      <c r="K61" s="257"/>
    </row>
    <row r="65" spans="2:63" s="227" customFormat="1" ht="6.95" customHeight="1">
      <c r="B65" s="258"/>
      <c r="C65" s="259"/>
      <c r="D65" s="259"/>
      <c r="E65" s="259"/>
      <c r="F65" s="259"/>
      <c r="G65" s="259"/>
      <c r="H65" s="259"/>
      <c r="I65" s="259"/>
      <c r="J65" s="259"/>
      <c r="K65" s="259"/>
      <c r="L65" s="228"/>
    </row>
    <row r="66" spans="2:63" s="227" customFormat="1" ht="36.950000000000003" customHeight="1">
      <c r="B66" s="228"/>
      <c r="C66" s="280" t="s">
        <v>100</v>
      </c>
      <c r="L66" s="228"/>
    </row>
    <row r="67" spans="2:63" s="227" customFormat="1" ht="6.95" customHeight="1">
      <c r="B67" s="228"/>
      <c r="L67" s="228"/>
    </row>
    <row r="68" spans="2:63" s="227" customFormat="1" ht="14.45" customHeight="1">
      <c r="B68" s="228"/>
      <c r="C68" s="281" t="s">
        <v>17</v>
      </c>
      <c r="L68" s="228"/>
    </row>
    <row r="69" spans="2:63" s="227" customFormat="1" ht="16.5" customHeight="1">
      <c r="B69" s="228"/>
      <c r="E69" s="282" t="str">
        <f>E7</f>
        <v>Snížení energetické náročnosti budovy domova mládeže, SPŠKS Hořice</v>
      </c>
      <c r="F69" s="283"/>
      <c r="G69" s="283"/>
      <c r="H69" s="283"/>
      <c r="L69" s="228"/>
    </row>
    <row r="70" spans="2:63" s="227" customFormat="1" ht="14.45" customHeight="1">
      <c r="B70" s="228"/>
      <c r="C70" s="281" t="s">
        <v>90</v>
      </c>
      <c r="L70" s="228"/>
    </row>
    <row r="71" spans="2:63" s="227" customFormat="1" ht="17.25" customHeight="1">
      <c r="B71" s="228"/>
      <c r="E71" s="284" t="str">
        <f>E9</f>
        <v>D.1.4.- plyn - Rozvod plynu</v>
      </c>
      <c r="F71" s="285"/>
      <c r="G71" s="285"/>
      <c r="H71" s="285"/>
      <c r="L71" s="228"/>
    </row>
    <row r="72" spans="2:63" s="227" customFormat="1" ht="6.95" customHeight="1">
      <c r="B72" s="228"/>
      <c r="L72" s="228"/>
    </row>
    <row r="73" spans="2:63" s="227" customFormat="1" ht="18" customHeight="1">
      <c r="B73" s="228"/>
      <c r="C73" s="281" t="s">
        <v>23</v>
      </c>
      <c r="F73" s="286" t="str">
        <f>F12</f>
        <v>HOŘICE - Husova č.p.675</v>
      </c>
      <c r="I73" s="281" t="s">
        <v>25</v>
      </c>
      <c r="J73" s="287" t="str">
        <f>IF(J12="","",J12)</f>
        <v>21. 3. 2016</v>
      </c>
      <c r="L73" s="228"/>
    </row>
    <row r="74" spans="2:63" s="227" customFormat="1" ht="6.95" customHeight="1">
      <c r="B74" s="228"/>
      <c r="L74" s="228"/>
    </row>
    <row r="75" spans="2:63" s="227" customFormat="1" ht="15">
      <c r="B75" s="228"/>
      <c r="C75" s="281" t="s">
        <v>29</v>
      </c>
      <c r="F75" s="286" t="str">
        <f>E15</f>
        <v xml:space="preserve"> </v>
      </c>
      <c r="I75" s="281" t="s">
        <v>34</v>
      </c>
      <c r="J75" s="286" t="str">
        <f>E21</f>
        <v xml:space="preserve"> </v>
      </c>
      <c r="L75" s="228"/>
    </row>
    <row r="76" spans="2:63" s="227" customFormat="1" ht="14.45" customHeight="1">
      <c r="B76" s="228"/>
      <c r="C76" s="281" t="s">
        <v>33</v>
      </c>
      <c r="F76" s="286" t="str">
        <f>IF(E18="","",E18)</f>
        <v xml:space="preserve"> </v>
      </c>
      <c r="L76" s="228"/>
    </row>
    <row r="77" spans="2:63" s="227" customFormat="1" ht="10.35" customHeight="1">
      <c r="B77" s="228"/>
      <c r="L77" s="228"/>
    </row>
    <row r="78" spans="2:63" s="295" customFormat="1" ht="29.25" customHeight="1">
      <c r="B78" s="288"/>
      <c r="C78" s="289" t="s">
        <v>101</v>
      </c>
      <c r="D78" s="290" t="s">
        <v>56</v>
      </c>
      <c r="E78" s="290" t="s">
        <v>52</v>
      </c>
      <c r="F78" s="290" t="s">
        <v>102</v>
      </c>
      <c r="G78" s="290" t="s">
        <v>103</v>
      </c>
      <c r="H78" s="290" t="s">
        <v>104</v>
      </c>
      <c r="I78" s="290" t="s">
        <v>105</v>
      </c>
      <c r="J78" s="290" t="s">
        <v>94</v>
      </c>
      <c r="K78" s="291" t="s">
        <v>106</v>
      </c>
      <c r="L78" s="288"/>
      <c r="M78" s="292" t="s">
        <v>107</v>
      </c>
      <c r="N78" s="293" t="s">
        <v>41</v>
      </c>
      <c r="O78" s="293" t="s">
        <v>108</v>
      </c>
      <c r="P78" s="293" t="s">
        <v>109</v>
      </c>
      <c r="Q78" s="293" t="s">
        <v>110</v>
      </c>
      <c r="R78" s="293" t="s">
        <v>111</v>
      </c>
      <c r="S78" s="293" t="s">
        <v>112</v>
      </c>
      <c r="T78" s="294" t="s">
        <v>113</v>
      </c>
    </row>
    <row r="79" spans="2:63" s="227" customFormat="1" ht="29.25" customHeight="1">
      <c r="B79" s="228"/>
      <c r="C79" s="296" t="s">
        <v>95</v>
      </c>
      <c r="J79" s="297">
        <f>BK79</f>
        <v>0</v>
      </c>
      <c r="L79" s="228"/>
      <c r="M79" s="298"/>
      <c r="N79" s="240"/>
      <c r="O79" s="240"/>
      <c r="P79" s="299">
        <f>P80</f>
        <v>68.822222999999994</v>
      </c>
      <c r="Q79" s="240"/>
      <c r="R79" s="299">
        <f>R80</f>
        <v>0.33463999999999999</v>
      </c>
      <c r="S79" s="240"/>
      <c r="T79" s="300">
        <f>T80</f>
        <v>0</v>
      </c>
      <c r="AT79" s="215" t="s">
        <v>70</v>
      </c>
      <c r="AU79" s="215" t="s">
        <v>96</v>
      </c>
      <c r="BK79" s="301">
        <f>BK80</f>
        <v>0</v>
      </c>
    </row>
    <row r="80" spans="2:63" s="303" customFormat="1" ht="37.35" customHeight="1">
      <c r="B80" s="302"/>
      <c r="D80" s="304" t="s">
        <v>70</v>
      </c>
      <c r="E80" s="305" t="s">
        <v>114</v>
      </c>
      <c r="F80" s="305" t="s">
        <v>115</v>
      </c>
      <c r="J80" s="306">
        <f>BK80</f>
        <v>0</v>
      </c>
      <c r="L80" s="302"/>
      <c r="M80" s="307"/>
      <c r="N80" s="308"/>
      <c r="O80" s="308"/>
      <c r="P80" s="309">
        <f>P81+P100</f>
        <v>68.822222999999994</v>
      </c>
      <c r="Q80" s="308"/>
      <c r="R80" s="309">
        <f>R81+R100</f>
        <v>0.33463999999999999</v>
      </c>
      <c r="S80" s="308"/>
      <c r="T80" s="310">
        <f>T81+T100</f>
        <v>0</v>
      </c>
      <c r="AR80" s="304" t="s">
        <v>80</v>
      </c>
      <c r="AT80" s="311" t="s">
        <v>70</v>
      </c>
      <c r="AU80" s="311" t="s">
        <v>71</v>
      </c>
      <c r="AY80" s="304" t="s">
        <v>116</v>
      </c>
      <c r="BK80" s="312">
        <f>BK81+BK100</f>
        <v>0</v>
      </c>
    </row>
    <row r="81" spans="2:65" s="303" customFormat="1" ht="19.899999999999999" customHeight="1">
      <c r="B81" s="302"/>
      <c r="D81" s="304" t="s">
        <v>70</v>
      </c>
      <c r="E81" s="313" t="s">
        <v>117</v>
      </c>
      <c r="F81" s="313" t="s">
        <v>118</v>
      </c>
      <c r="J81" s="314">
        <f>BK81</f>
        <v>0</v>
      </c>
      <c r="L81" s="302"/>
      <c r="M81" s="307"/>
      <c r="N81" s="308"/>
      <c r="O81" s="308"/>
      <c r="P81" s="309">
        <f>SUM(P82:P99)</f>
        <v>62.972223</v>
      </c>
      <c r="Q81" s="308"/>
      <c r="R81" s="309">
        <f>SUM(R82:R99)</f>
        <v>0.33073999999999998</v>
      </c>
      <c r="S81" s="308"/>
      <c r="T81" s="310">
        <f>SUM(T82:T99)</f>
        <v>0</v>
      </c>
      <c r="AR81" s="304" t="s">
        <v>80</v>
      </c>
      <c r="AT81" s="311" t="s">
        <v>70</v>
      </c>
      <c r="AU81" s="311" t="s">
        <v>22</v>
      </c>
      <c r="AY81" s="304" t="s">
        <v>116</v>
      </c>
      <c r="BK81" s="312">
        <f>SUM(BK82:BK99)</f>
        <v>0</v>
      </c>
    </row>
    <row r="82" spans="2:65" s="227" customFormat="1" ht="25.5" customHeight="1">
      <c r="B82" s="228"/>
      <c r="C82" s="315" t="s">
        <v>22</v>
      </c>
      <c r="D82" s="315" t="s">
        <v>119</v>
      </c>
      <c r="E82" s="316" t="s">
        <v>120</v>
      </c>
      <c r="F82" s="317" t="s">
        <v>121</v>
      </c>
      <c r="G82" s="318" t="s">
        <v>122</v>
      </c>
      <c r="H82" s="319">
        <v>5</v>
      </c>
      <c r="I82" s="206"/>
      <c r="J82" s="320">
        <f t="shared" ref="J82:J99" si="0">ROUND(I82*H82,2)</f>
        <v>0</v>
      </c>
      <c r="K82" s="317" t="s">
        <v>795</v>
      </c>
      <c r="L82" s="228"/>
      <c r="M82" s="321" t="s">
        <v>5</v>
      </c>
      <c r="N82" s="322" t="s">
        <v>42</v>
      </c>
      <c r="O82" s="323">
        <v>0.60099999999999998</v>
      </c>
      <c r="P82" s="323">
        <f t="shared" ref="P82:P99" si="1">O82*H82</f>
        <v>3.0049999999999999</v>
      </c>
      <c r="Q82" s="323">
        <v>2.7000000000000001E-3</v>
      </c>
      <c r="R82" s="323">
        <f t="shared" ref="R82:R99" si="2">Q82*H82</f>
        <v>1.3500000000000002E-2</v>
      </c>
      <c r="S82" s="323">
        <v>0</v>
      </c>
      <c r="T82" s="324">
        <f t="shared" ref="T82:T99" si="3">S82*H82</f>
        <v>0</v>
      </c>
      <c r="AR82" s="215" t="s">
        <v>123</v>
      </c>
      <c r="AT82" s="215" t="s">
        <v>119</v>
      </c>
      <c r="AU82" s="215" t="s">
        <v>80</v>
      </c>
      <c r="AY82" s="215" t="s">
        <v>116</v>
      </c>
      <c r="BE82" s="325">
        <f t="shared" ref="BE82:BE99" si="4">IF(N82="základní",J82,0)</f>
        <v>0</v>
      </c>
      <c r="BF82" s="325">
        <f t="shared" ref="BF82:BF99" si="5">IF(N82="snížená",J82,0)</f>
        <v>0</v>
      </c>
      <c r="BG82" s="325">
        <f t="shared" ref="BG82:BG99" si="6">IF(N82="zákl. přenesená",J82,0)</f>
        <v>0</v>
      </c>
      <c r="BH82" s="325">
        <f t="shared" ref="BH82:BH99" si="7">IF(N82="sníž. přenesená",J82,0)</f>
        <v>0</v>
      </c>
      <c r="BI82" s="325">
        <f t="shared" ref="BI82:BI99" si="8">IF(N82="nulová",J82,0)</f>
        <v>0</v>
      </c>
      <c r="BJ82" s="215" t="s">
        <v>22</v>
      </c>
      <c r="BK82" s="325">
        <f t="shared" ref="BK82:BK99" si="9">ROUND(I82*H82,2)</f>
        <v>0</v>
      </c>
      <c r="BL82" s="215" t="s">
        <v>123</v>
      </c>
      <c r="BM82" s="215" t="s">
        <v>124</v>
      </c>
    </row>
    <row r="83" spans="2:65" s="227" customFormat="1" ht="25.5" customHeight="1">
      <c r="B83" s="228"/>
      <c r="C83" s="315" t="s">
        <v>80</v>
      </c>
      <c r="D83" s="315" t="s">
        <v>119</v>
      </c>
      <c r="E83" s="316" t="s">
        <v>125</v>
      </c>
      <c r="F83" s="317" t="s">
        <v>126</v>
      </c>
      <c r="G83" s="318" t="s">
        <v>122</v>
      </c>
      <c r="H83" s="319">
        <v>60</v>
      </c>
      <c r="I83" s="206"/>
      <c r="J83" s="320">
        <f>ROUND(I83*H83,2)</f>
        <v>0</v>
      </c>
      <c r="K83" s="317" t="s">
        <v>795</v>
      </c>
      <c r="L83" s="228"/>
      <c r="M83" s="321" t="s">
        <v>5</v>
      </c>
      <c r="N83" s="322" t="s">
        <v>42</v>
      </c>
      <c r="O83" s="323">
        <v>0.69</v>
      </c>
      <c r="P83" s="323">
        <f t="shared" si="1"/>
        <v>41.4</v>
      </c>
      <c r="Q83" s="323">
        <v>3.96E-3</v>
      </c>
      <c r="R83" s="323">
        <f t="shared" si="2"/>
        <v>0.23760000000000001</v>
      </c>
      <c r="S83" s="323">
        <v>0</v>
      </c>
      <c r="T83" s="324">
        <f t="shared" si="3"/>
        <v>0</v>
      </c>
      <c r="AR83" s="215" t="s">
        <v>123</v>
      </c>
      <c r="AT83" s="215" t="s">
        <v>119</v>
      </c>
      <c r="AU83" s="215" t="s">
        <v>80</v>
      </c>
      <c r="AY83" s="215" t="s">
        <v>116</v>
      </c>
      <c r="BE83" s="325">
        <f t="shared" si="4"/>
        <v>0</v>
      </c>
      <c r="BF83" s="325">
        <f t="shared" si="5"/>
        <v>0</v>
      </c>
      <c r="BG83" s="325">
        <f t="shared" si="6"/>
        <v>0</v>
      </c>
      <c r="BH83" s="325">
        <f t="shared" si="7"/>
        <v>0</v>
      </c>
      <c r="BI83" s="325">
        <f t="shared" si="8"/>
        <v>0</v>
      </c>
      <c r="BJ83" s="215" t="s">
        <v>22</v>
      </c>
      <c r="BK83" s="325">
        <f t="shared" si="9"/>
        <v>0</v>
      </c>
      <c r="BL83" s="215" t="s">
        <v>123</v>
      </c>
      <c r="BM83" s="215" t="s">
        <v>127</v>
      </c>
    </row>
    <row r="84" spans="2:65" s="227" customFormat="1" ht="25.5" customHeight="1">
      <c r="B84" s="228"/>
      <c r="C84" s="315" t="s">
        <v>128</v>
      </c>
      <c r="D84" s="315" t="s">
        <v>119</v>
      </c>
      <c r="E84" s="316" t="s">
        <v>129</v>
      </c>
      <c r="F84" s="317" t="s">
        <v>130</v>
      </c>
      <c r="G84" s="318" t="s">
        <v>131</v>
      </c>
      <c r="H84" s="319">
        <v>1</v>
      </c>
      <c r="I84" s="206"/>
      <c r="J84" s="320">
        <f t="shared" si="0"/>
        <v>0</v>
      </c>
      <c r="K84" s="317" t="s">
        <v>795</v>
      </c>
      <c r="L84" s="228"/>
      <c r="M84" s="321" t="s">
        <v>5</v>
      </c>
      <c r="N84" s="322" t="s">
        <v>42</v>
      </c>
      <c r="O84" s="323">
        <v>0.65100000000000002</v>
      </c>
      <c r="P84" s="323">
        <f t="shared" si="1"/>
        <v>0.65100000000000002</v>
      </c>
      <c r="Q84" s="323">
        <v>1.14E-3</v>
      </c>
      <c r="R84" s="323">
        <f t="shared" si="2"/>
        <v>1.14E-3</v>
      </c>
      <c r="S84" s="323">
        <v>0</v>
      </c>
      <c r="T84" s="324">
        <f t="shared" si="3"/>
        <v>0</v>
      </c>
      <c r="AR84" s="215" t="s">
        <v>123</v>
      </c>
      <c r="AT84" s="215" t="s">
        <v>119</v>
      </c>
      <c r="AU84" s="215" t="s">
        <v>80</v>
      </c>
      <c r="AY84" s="215" t="s">
        <v>116</v>
      </c>
      <c r="BE84" s="325">
        <f t="shared" si="4"/>
        <v>0</v>
      </c>
      <c r="BF84" s="325">
        <f t="shared" si="5"/>
        <v>0</v>
      </c>
      <c r="BG84" s="325">
        <f t="shared" si="6"/>
        <v>0</v>
      </c>
      <c r="BH84" s="325">
        <f t="shared" si="7"/>
        <v>0</v>
      </c>
      <c r="BI84" s="325">
        <f t="shared" si="8"/>
        <v>0</v>
      </c>
      <c r="BJ84" s="215" t="s">
        <v>22</v>
      </c>
      <c r="BK84" s="325">
        <f t="shared" si="9"/>
        <v>0</v>
      </c>
      <c r="BL84" s="215" t="s">
        <v>123</v>
      </c>
      <c r="BM84" s="215" t="s">
        <v>132</v>
      </c>
    </row>
    <row r="85" spans="2:65" s="227" customFormat="1" ht="16.5" customHeight="1">
      <c r="B85" s="228"/>
      <c r="C85" s="315" t="s">
        <v>133</v>
      </c>
      <c r="D85" s="315" t="s">
        <v>119</v>
      </c>
      <c r="E85" s="316" t="s">
        <v>134</v>
      </c>
      <c r="F85" s="317" t="s">
        <v>135</v>
      </c>
      <c r="G85" s="318" t="s">
        <v>122</v>
      </c>
      <c r="H85" s="319">
        <v>5</v>
      </c>
      <c r="I85" s="206"/>
      <c r="J85" s="320">
        <f t="shared" si="0"/>
        <v>0</v>
      </c>
      <c r="K85" s="317" t="s">
        <v>795</v>
      </c>
      <c r="L85" s="228"/>
      <c r="M85" s="321" t="s">
        <v>5</v>
      </c>
      <c r="N85" s="322" t="s">
        <v>42</v>
      </c>
      <c r="O85" s="323">
        <v>0.50700000000000001</v>
      </c>
      <c r="P85" s="323">
        <f t="shared" si="1"/>
        <v>2.5350000000000001</v>
      </c>
      <c r="Q85" s="323">
        <v>8.6099999999999996E-3</v>
      </c>
      <c r="R85" s="323">
        <f t="shared" si="2"/>
        <v>4.3049999999999998E-2</v>
      </c>
      <c r="S85" s="323">
        <v>0</v>
      </c>
      <c r="T85" s="324">
        <f t="shared" si="3"/>
        <v>0</v>
      </c>
      <c r="AR85" s="215" t="s">
        <v>123</v>
      </c>
      <c r="AT85" s="215" t="s">
        <v>119</v>
      </c>
      <c r="AU85" s="215" t="s">
        <v>80</v>
      </c>
      <c r="AY85" s="215" t="s">
        <v>116</v>
      </c>
      <c r="BE85" s="325">
        <f t="shared" si="4"/>
        <v>0</v>
      </c>
      <c r="BF85" s="325">
        <f t="shared" si="5"/>
        <v>0</v>
      </c>
      <c r="BG85" s="325">
        <f t="shared" si="6"/>
        <v>0</v>
      </c>
      <c r="BH85" s="325">
        <f t="shared" si="7"/>
        <v>0</v>
      </c>
      <c r="BI85" s="325">
        <f t="shared" si="8"/>
        <v>0</v>
      </c>
      <c r="BJ85" s="215" t="s">
        <v>22</v>
      </c>
      <c r="BK85" s="325">
        <f t="shared" si="9"/>
        <v>0</v>
      </c>
      <c r="BL85" s="215" t="s">
        <v>123</v>
      </c>
      <c r="BM85" s="215" t="s">
        <v>136</v>
      </c>
    </row>
    <row r="86" spans="2:65" s="227" customFormat="1" ht="16.5" customHeight="1">
      <c r="B86" s="228"/>
      <c r="C86" s="315" t="s">
        <v>137</v>
      </c>
      <c r="D86" s="315" t="s">
        <v>119</v>
      </c>
      <c r="E86" s="316" t="s">
        <v>138</v>
      </c>
      <c r="F86" s="317" t="s">
        <v>139</v>
      </c>
      <c r="G86" s="318" t="s">
        <v>140</v>
      </c>
      <c r="H86" s="319">
        <v>1</v>
      </c>
      <c r="I86" s="206"/>
      <c r="J86" s="320">
        <f t="shared" si="0"/>
        <v>0</v>
      </c>
      <c r="K86" s="317" t="s">
        <v>795</v>
      </c>
      <c r="L86" s="228"/>
      <c r="M86" s="321" t="s">
        <v>5</v>
      </c>
      <c r="N86" s="322" t="s">
        <v>42</v>
      </c>
      <c r="O86" s="323">
        <v>2.0499999999999998</v>
      </c>
      <c r="P86" s="323">
        <f t="shared" si="1"/>
        <v>2.0499999999999998</v>
      </c>
      <c r="Q86" s="323">
        <v>5.2900000000000004E-3</v>
      </c>
      <c r="R86" s="323">
        <f t="shared" si="2"/>
        <v>5.2900000000000004E-3</v>
      </c>
      <c r="S86" s="323">
        <v>0</v>
      </c>
      <c r="T86" s="324">
        <f t="shared" si="3"/>
        <v>0</v>
      </c>
      <c r="AR86" s="215" t="s">
        <v>123</v>
      </c>
      <c r="AT86" s="215" t="s">
        <v>119</v>
      </c>
      <c r="AU86" s="215" t="s">
        <v>80</v>
      </c>
      <c r="AY86" s="215" t="s">
        <v>116</v>
      </c>
      <c r="BE86" s="325">
        <f t="shared" si="4"/>
        <v>0</v>
      </c>
      <c r="BF86" s="325">
        <f t="shared" si="5"/>
        <v>0</v>
      </c>
      <c r="BG86" s="325">
        <f t="shared" si="6"/>
        <v>0</v>
      </c>
      <c r="BH86" s="325">
        <f t="shared" si="7"/>
        <v>0</v>
      </c>
      <c r="BI86" s="325">
        <f t="shared" si="8"/>
        <v>0</v>
      </c>
      <c r="BJ86" s="215" t="s">
        <v>22</v>
      </c>
      <c r="BK86" s="325">
        <f t="shared" si="9"/>
        <v>0</v>
      </c>
      <c r="BL86" s="215" t="s">
        <v>123</v>
      </c>
      <c r="BM86" s="215" t="s">
        <v>141</v>
      </c>
    </row>
    <row r="87" spans="2:65" s="227" customFormat="1" ht="16.5" customHeight="1">
      <c r="B87" s="228"/>
      <c r="C87" s="315" t="s">
        <v>142</v>
      </c>
      <c r="D87" s="315" t="s">
        <v>119</v>
      </c>
      <c r="E87" s="316" t="s">
        <v>143</v>
      </c>
      <c r="F87" s="317" t="s">
        <v>144</v>
      </c>
      <c r="G87" s="318" t="s">
        <v>140</v>
      </c>
      <c r="H87" s="319">
        <v>1</v>
      </c>
      <c r="I87" s="206"/>
      <c r="J87" s="320">
        <f t="shared" si="0"/>
        <v>0</v>
      </c>
      <c r="K87" s="317" t="s">
        <v>795</v>
      </c>
      <c r="L87" s="228"/>
      <c r="M87" s="321" t="s">
        <v>5</v>
      </c>
      <c r="N87" s="322" t="s">
        <v>42</v>
      </c>
      <c r="O87" s="323">
        <v>0.83799999999999997</v>
      </c>
      <c r="P87" s="323">
        <f t="shared" si="1"/>
        <v>0.83799999999999997</v>
      </c>
      <c r="Q87" s="323">
        <v>1.47E-3</v>
      </c>
      <c r="R87" s="323">
        <f t="shared" si="2"/>
        <v>1.47E-3</v>
      </c>
      <c r="S87" s="323">
        <v>0</v>
      </c>
      <c r="T87" s="324">
        <f t="shared" si="3"/>
        <v>0</v>
      </c>
      <c r="AR87" s="215" t="s">
        <v>123</v>
      </c>
      <c r="AT87" s="215" t="s">
        <v>119</v>
      </c>
      <c r="AU87" s="215" t="s">
        <v>80</v>
      </c>
      <c r="AY87" s="215" t="s">
        <v>116</v>
      </c>
      <c r="BE87" s="325">
        <f t="shared" si="4"/>
        <v>0</v>
      </c>
      <c r="BF87" s="325">
        <f t="shared" si="5"/>
        <v>0</v>
      </c>
      <c r="BG87" s="325">
        <f t="shared" si="6"/>
        <v>0</v>
      </c>
      <c r="BH87" s="325">
        <f t="shared" si="7"/>
        <v>0</v>
      </c>
      <c r="BI87" s="325">
        <f t="shared" si="8"/>
        <v>0</v>
      </c>
      <c r="BJ87" s="215" t="s">
        <v>22</v>
      </c>
      <c r="BK87" s="325">
        <f t="shared" si="9"/>
        <v>0</v>
      </c>
      <c r="BL87" s="215" t="s">
        <v>123</v>
      </c>
      <c r="BM87" s="215" t="s">
        <v>145</v>
      </c>
    </row>
    <row r="88" spans="2:65" s="227" customFormat="1" ht="25.5" customHeight="1">
      <c r="B88" s="228"/>
      <c r="C88" s="315" t="s">
        <v>146</v>
      </c>
      <c r="D88" s="315" t="s">
        <v>119</v>
      </c>
      <c r="E88" s="316" t="s">
        <v>147</v>
      </c>
      <c r="F88" s="317" t="s">
        <v>148</v>
      </c>
      <c r="G88" s="318" t="s">
        <v>140</v>
      </c>
      <c r="H88" s="319">
        <v>2</v>
      </c>
      <c r="I88" s="206"/>
      <c r="J88" s="320">
        <f t="shared" si="0"/>
        <v>0</v>
      </c>
      <c r="K88" s="317" t="s">
        <v>795</v>
      </c>
      <c r="L88" s="228"/>
      <c r="M88" s="321" t="s">
        <v>5</v>
      </c>
      <c r="N88" s="322" t="s">
        <v>42</v>
      </c>
      <c r="O88" s="323">
        <v>1.756</v>
      </c>
      <c r="P88" s="323">
        <f t="shared" si="1"/>
        <v>3.512</v>
      </c>
      <c r="Q88" s="323">
        <v>6.79E-3</v>
      </c>
      <c r="R88" s="323">
        <f t="shared" si="2"/>
        <v>1.358E-2</v>
      </c>
      <c r="S88" s="323">
        <v>0</v>
      </c>
      <c r="T88" s="324">
        <f t="shared" si="3"/>
        <v>0</v>
      </c>
      <c r="AR88" s="215" t="s">
        <v>123</v>
      </c>
      <c r="AT88" s="215" t="s">
        <v>119</v>
      </c>
      <c r="AU88" s="215" t="s">
        <v>80</v>
      </c>
      <c r="AY88" s="215" t="s">
        <v>116</v>
      </c>
      <c r="BE88" s="325">
        <f t="shared" si="4"/>
        <v>0</v>
      </c>
      <c r="BF88" s="325">
        <f t="shared" si="5"/>
        <v>0</v>
      </c>
      <c r="BG88" s="325">
        <f t="shared" si="6"/>
        <v>0</v>
      </c>
      <c r="BH88" s="325">
        <f t="shared" si="7"/>
        <v>0</v>
      </c>
      <c r="BI88" s="325">
        <f t="shared" si="8"/>
        <v>0</v>
      </c>
      <c r="BJ88" s="215" t="s">
        <v>22</v>
      </c>
      <c r="BK88" s="325">
        <f t="shared" si="9"/>
        <v>0</v>
      </c>
      <c r="BL88" s="215" t="s">
        <v>123</v>
      </c>
      <c r="BM88" s="215" t="s">
        <v>149</v>
      </c>
    </row>
    <row r="89" spans="2:65" s="227" customFormat="1" ht="16.5" customHeight="1">
      <c r="B89" s="228"/>
      <c r="C89" s="315" t="s">
        <v>150</v>
      </c>
      <c r="D89" s="315" t="s">
        <v>119</v>
      </c>
      <c r="E89" s="316" t="s">
        <v>151</v>
      </c>
      <c r="F89" s="317" t="s">
        <v>152</v>
      </c>
      <c r="G89" s="318" t="s">
        <v>131</v>
      </c>
      <c r="H89" s="319">
        <v>1</v>
      </c>
      <c r="I89" s="206"/>
      <c r="J89" s="320">
        <f t="shared" si="0"/>
        <v>0</v>
      </c>
      <c r="K89" s="317" t="s">
        <v>795</v>
      </c>
      <c r="L89" s="228"/>
      <c r="M89" s="321" t="s">
        <v>5</v>
      </c>
      <c r="N89" s="322" t="s">
        <v>42</v>
      </c>
      <c r="O89" s="323">
        <v>6.4000000000000001E-2</v>
      </c>
      <c r="P89" s="323">
        <f t="shared" si="1"/>
        <v>6.4000000000000001E-2</v>
      </c>
      <c r="Q89" s="323">
        <v>0</v>
      </c>
      <c r="R89" s="323">
        <f t="shared" si="2"/>
        <v>0</v>
      </c>
      <c r="S89" s="323">
        <v>0</v>
      </c>
      <c r="T89" s="324">
        <f t="shared" si="3"/>
        <v>0</v>
      </c>
      <c r="AR89" s="215" t="s">
        <v>123</v>
      </c>
      <c r="AT89" s="215" t="s">
        <v>119</v>
      </c>
      <c r="AU89" s="215" t="s">
        <v>80</v>
      </c>
      <c r="AY89" s="215" t="s">
        <v>116</v>
      </c>
      <c r="BE89" s="325">
        <f t="shared" si="4"/>
        <v>0</v>
      </c>
      <c r="BF89" s="325">
        <f t="shared" si="5"/>
        <v>0</v>
      </c>
      <c r="BG89" s="325">
        <f t="shared" si="6"/>
        <v>0</v>
      </c>
      <c r="BH89" s="325">
        <f t="shared" si="7"/>
        <v>0</v>
      </c>
      <c r="BI89" s="325">
        <f t="shared" si="8"/>
        <v>0</v>
      </c>
      <c r="BJ89" s="215" t="s">
        <v>22</v>
      </c>
      <c r="BK89" s="325">
        <f t="shared" si="9"/>
        <v>0</v>
      </c>
      <c r="BL89" s="215" t="s">
        <v>123</v>
      </c>
      <c r="BM89" s="215" t="s">
        <v>153</v>
      </c>
    </row>
    <row r="90" spans="2:65" s="227" customFormat="1" ht="16.5" customHeight="1">
      <c r="B90" s="228"/>
      <c r="C90" s="315" t="s">
        <v>154</v>
      </c>
      <c r="D90" s="315" t="s">
        <v>119</v>
      </c>
      <c r="E90" s="316" t="s">
        <v>155</v>
      </c>
      <c r="F90" s="317" t="s">
        <v>156</v>
      </c>
      <c r="G90" s="318" t="s">
        <v>122</v>
      </c>
      <c r="H90" s="319">
        <v>65</v>
      </c>
      <c r="I90" s="206"/>
      <c r="J90" s="320">
        <f t="shared" si="0"/>
        <v>0</v>
      </c>
      <c r="K90" s="317" t="s">
        <v>795</v>
      </c>
      <c r="L90" s="228"/>
      <c r="M90" s="321" t="s">
        <v>5</v>
      </c>
      <c r="N90" s="322" t="s">
        <v>42</v>
      </c>
      <c r="O90" s="323">
        <v>6.2E-2</v>
      </c>
      <c r="P90" s="323">
        <f t="shared" si="1"/>
        <v>4.03</v>
      </c>
      <c r="Q90" s="323">
        <v>0</v>
      </c>
      <c r="R90" s="323">
        <f t="shared" si="2"/>
        <v>0</v>
      </c>
      <c r="S90" s="323">
        <v>0</v>
      </c>
      <c r="T90" s="324">
        <f t="shared" si="3"/>
        <v>0</v>
      </c>
      <c r="AR90" s="215" t="s">
        <v>123</v>
      </c>
      <c r="AT90" s="215" t="s">
        <v>119</v>
      </c>
      <c r="AU90" s="215" t="s">
        <v>80</v>
      </c>
      <c r="AY90" s="215" t="s">
        <v>116</v>
      </c>
      <c r="BE90" s="325">
        <f t="shared" si="4"/>
        <v>0</v>
      </c>
      <c r="BF90" s="325">
        <f t="shared" si="5"/>
        <v>0</v>
      </c>
      <c r="BG90" s="325">
        <f t="shared" si="6"/>
        <v>0</v>
      </c>
      <c r="BH90" s="325">
        <f t="shared" si="7"/>
        <v>0</v>
      </c>
      <c r="BI90" s="325">
        <f t="shared" si="8"/>
        <v>0</v>
      </c>
      <c r="BJ90" s="215" t="s">
        <v>22</v>
      </c>
      <c r="BK90" s="325">
        <f t="shared" si="9"/>
        <v>0</v>
      </c>
      <c r="BL90" s="215" t="s">
        <v>123</v>
      </c>
      <c r="BM90" s="215" t="s">
        <v>157</v>
      </c>
    </row>
    <row r="91" spans="2:65" s="227" customFormat="1" ht="16.5" customHeight="1">
      <c r="B91" s="228"/>
      <c r="C91" s="315" t="s">
        <v>27</v>
      </c>
      <c r="D91" s="315" t="s">
        <v>119</v>
      </c>
      <c r="E91" s="316" t="s">
        <v>158</v>
      </c>
      <c r="F91" s="317" t="s">
        <v>159</v>
      </c>
      <c r="G91" s="318" t="s">
        <v>131</v>
      </c>
      <c r="H91" s="319">
        <v>1</v>
      </c>
      <c r="I91" s="206"/>
      <c r="J91" s="320">
        <f t="shared" si="0"/>
        <v>0</v>
      </c>
      <c r="K91" s="317" t="s">
        <v>795</v>
      </c>
      <c r="L91" s="228"/>
      <c r="M91" s="321" t="s">
        <v>5</v>
      </c>
      <c r="N91" s="322" t="s">
        <v>42</v>
      </c>
      <c r="O91" s="323">
        <v>0.47199999999999998</v>
      </c>
      <c r="P91" s="323">
        <f t="shared" si="1"/>
        <v>0.47199999999999998</v>
      </c>
      <c r="Q91" s="323">
        <v>2.5000000000000001E-4</v>
      </c>
      <c r="R91" s="323">
        <f t="shared" si="2"/>
        <v>2.5000000000000001E-4</v>
      </c>
      <c r="S91" s="323">
        <v>0</v>
      </c>
      <c r="T91" s="324">
        <f t="shared" si="3"/>
        <v>0</v>
      </c>
      <c r="AR91" s="215" t="s">
        <v>123</v>
      </c>
      <c r="AT91" s="215" t="s">
        <v>119</v>
      </c>
      <c r="AU91" s="215" t="s">
        <v>80</v>
      </c>
      <c r="AY91" s="215" t="s">
        <v>116</v>
      </c>
      <c r="BE91" s="325">
        <f t="shared" si="4"/>
        <v>0</v>
      </c>
      <c r="BF91" s="325">
        <f t="shared" si="5"/>
        <v>0</v>
      </c>
      <c r="BG91" s="325">
        <f t="shared" si="6"/>
        <v>0</v>
      </c>
      <c r="BH91" s="325">
        <f t="shared" si="7"/>
        <v>0</v>
      </c>
      <c r="BI91" s="325">
        <f t="shared" si="8"/>
        <v>0</v>
      </c>
      <c r="BJ91" s="215" t="s">
        <v>22</v>
      </c>
      <c r="BK91" s="325">
        <f t="shared" si="9"/>
        <v>0</v>
      </c>
      <c r="BL91" s="215" t="s">
        <v>123</v>
      </c>
      <c r="BM91" s="215" t="s">
        <v>160</v>
      </c>
    </row>
    <row r="92" spans="2:65" s="227" customFormat="1" ht="25.5" customHeight="1">
      <c r="B92" s="228"/>
      <c r="C92" s="315" t="s">
        <v>161</v>
      </c>
      <c r="D92" s="315" t="s">
        <v>119</v>
      </c>
      <c r="E92" s="316" t="s">
        <v>162</v>
      </c>
      <c r="F92" s="317" t="s">
        <v>163</v>
      </c>
      <c r="G92" s="318" t="s">
        <v>131</v>
      </c>
      <c r="H92" s="319">
        <v>2</v>
      </c>
      <c r="I92" s="206"/>
      <c r="J92" s="320">
        <f t="shared" si="0"/>
        <v>0</v>
      </c>
      <c r="K92" s="317" t="s">
        <v>795</v>
      </c>
      <c r="L92" s="228"/>
      <c r="M92" s="321" t="s">
        <v>5</v>
      </c>
      <c r="N92" s="322" t="s">
        <v>42</v>
      </c>
      <c r="O92" s="323">
        <v>0.22700000000000001</v>
      </c>
      <c r="P92" s="323">
        <f t="shared" si="1"/>
        <v>0.45400000000000001</v>
      </c>
      <c r="Q92" s="323">
        <v>9.3000000000000005E-4</v>
      </c>
      <c r="R92" s="323">
        <f t="shared" si="2"/>
        <v>1.8600000000000001E-3</v>
      </c>
      <c r="S92" s="323">
        <v>0</v>
      </c>
      <c r="T92" s="324">
        <f t="shared" si="3"/>
        <v>0</v>
      </c>
      <c r="AR92" s="215" t="s">
        <v>123</v>
      </c>
      <c r="AT92" s="215" t="s">
        <v>119</v>
      </c>
      <c r="AU92" s="215" t="s">
        <v>80</v>
      </c>
      <c r="AY92" s="215" t="s">
        <v>116</v>
      </c>
      <c r="BE92" s="325">
        <f t="shared" si="4"/>
        <v>0</v>
      </c>
      <c r="BF92" s="325">
        <f t="shared" si="5"/>
        <v>0</v>
      </c>
      <c r="BG92" s="325">
        <f t="shared" si="6"/>
        <v>0</v>
      </c>
      <c r="BH92" s="325">
        <f t="shared" si="7"/>
        <v>0</v>
      </c>
      <c r="BI92" s="325">
        <f t="shared" si="8"/>
        <v>0</v>
      </c>
      <c r="BJ92" s="215" t="s">
        <v>22</v>
      </c>
      <c r="BK92" s="325">
        <f t="shared" si="9"/>
        <v>0</v>
      </c>
      <c r="BL92" s="215" t="s">
        <v>123</v>
      </c>
      <c r="BM92" s="215" t="s">
        <v>164</v>
      </c>
    </row>
    <row r="93" spans="2:65" s="227" customFormat="1" ht="25.5" customHeight="1">
      <c r="B93" s="228"/>
      <c r="C93" s="315" t="s">
        <v>165</v>
      </c>
      <c r="D93" s="315" t="s">
        <v>119</v>
      </c>
      <c r="E93" s="316" t="s">
        <v>166</v>
      </c>
      <c r="F93" s="317" t="s">
        <v>796</v>
      </c>
      <c r="G93" s="318" t="s">
        <v>131</v>
      </c>
      <c r="H93" s="319">
        <v>3</v>
      </c>
      <c r="I93" s="206"/>
      <c r="J93" s="320">
        <f t="shared" si="0"/>
        <v>0</v>
      </c>
      <c r="K93" s="317" t="s">
        <v>795</v>
      </c>
      <c r="L93" s="228"/>
      <c r="M93" s="321" t="s">
        <v>5</v>
      </c>
      <c r="N93" s="322" t="s">
        <v>42</v>
      </c>
      <c r="O93" s="323">
        <v>0.35199999999999998</v>
      </c>
      <c r="P93" s="323">
        <f t="shared" si="1"/>
        <v>1.056</v>
      </c>
      <c r="Q93" s="323">
        <v>1.2999999999999999E-3</v>
      </c>
      <c r="R93" s="323">
        <f t="shared" si="2"/>
        <v>3.8999999999999998E-3</v>
      </c>
      <c r="S93" s="323">
        <v>0</v>
      </c>
      <c r="T93" s="324">
        <f t="shared" si="3"/>
        <v>0</v>
      </c>
      <c r="AR93" s="215" t="s">
        <v>123</v>
      </c>
      <c r="AT93" s="215" t="s">
        <v>119</v>
      </c>
      <c r="AU93" s="215" t="s">
        <v>80</v>
      </c>
      <c r="AY93" s="215" t="s">
        <v>116</v>
      </c>
      <c r="BE93" s="325">
        <f t="shared" si="4"/>
        <v>0</v>
      </c>
      <c r="BF93" s="325">
        <f t="shared" si="5"/>
        <v>0</v>
      </c>
      <c r="BG93" s="325">
        <f t="shared" si="6"/>
        <v>0</v>
      </c>
      <c r="BH93" s="325">
        <f t="shared" si="7"/>
        <v>0</v>
      </c>
      <c r="BI93" s="325">
        <f t="shared" si="8"/>
        <v>0</v>
      </c>
      <c r="BJ93" s="215" t="s">
        <v>22</v>
      </c>
      <c r="BK93" s="325">
        <f t="shared" si="9"/>
        <v>0</v>
      </c>
      <c r="BL93" s="215" t="s">
        <v>123</v>
      </c>
      <c r="BM93" s="215" t="s">
        <v>167</v>
      </c>
    </row>
    <row r="94" spans="2:65" s="227" customFormat="1" ht="16.5" customHeight="1">
      <c r="B94" s="228"/>
      <c r="C94" s="315" t="s">
        <v>168</v>
      </c>
      <c r="D94" s="315" t="s">
        <v>119</v>
      </c>
      <c r="E94" s="316" t="s">
        <v>169</v>
      </c>
      <c r="F94" s="317" t="s">
        <v>170</v>
      </c>
      <c r="G94" s="318" t="s">
        <v>131</v>
      </c>
      <c r="H94" s="319">
        <v>1</v>
      </c>
      <c r="I94" s="206"/>
      <c r="J94" s="320">
        <f t="shared" si="0"/>
        <v>0</v>
      </c>
      <c r="K94" s="317" t="s">
        <v>5</v>
      </c>
      <c r="L94" s="228"/>
      <c r="M94" s="321" t="s">
        <v>5</v>
      </c>
      <c r="N94" s="322" t="s">
        <v>42</v>
      </c>
      <c r="O94" s="323">
        <v>0.35199999999999998</v>
      </c>
      <c r="P94" s="323">
        <f t="shared" si="1"/>
        <v>0.35199999999999998</v>
      </c>
      <c r="Q94" s="323">
        <v>1.2999999999999999E-3</v>
      </c>
      <c r="R94" s="323">
        <f t="shared" si="2"/>
        <v>1.2999999999999999E-3</v>
      </c>
      <c r="S94" s="323">
        <v>0</v>
      </c>
      <c r="T94" s="324">
        <f t="shared" si="3"/>
        <v>0</v>
      </c>
      <c r="AR94" s="215" t="s">
        <v>123</v>
      </c>
      <c r="AT94" s="215" t="s">
        <v>119</v>
      </c>
      <c r="AU94" s="215" t="s">
        <v>80</v>
      </c>
      <c r="AY94" s="215" t="s">
        <v>116</v>
      </c>
      <c r="BE94" s="325">
        <f t="shared" si="4"/>
        <v>0</v>
      </c>
      <c r="BF94" s="325">
        <f t="shared" si="5"/>
        <v>0</v>
      </c>
      <c r="BG94" s="325">
        <f t="shared" si="6"/>
        <v>0</v>
      </c>
      <c r="BH94" s="325">
        <f t="shared" si="7"/>
        <v>0</v>
      </c>
      <c r="BI94" s="325">
        <f t="shared" si="8"/>
        <v>0</v>
      </c>
      <c r="BJ94" s="215" t="s">
        <v>22</v>
      </c>
      <c r="BK94" s="325">
        <f t="shared" si="9"/>
        <v>0</v>
      </c>
      <c r="BL94" s="215" t="s">
        <v>123</v>
      </c>
      <c r="BM94" s="215" t="s">
        <v>171</v>
      </c>
    </row>
    <row r="95" spans="2:65" s="227" customFormat="1" ht="16.5" customHeight="1">
      <c r="B95" s="228"/>
      <c r="C95" s="315" t="s">
        <v>172</v>
      </c>
      <c r="D95" s="315" t="s">
        <v>119</v>
      </c>
      <c r="E95" s="316" t="s">
        <v>173</v>
      </c>
      <c r="F95" s="317" t="s">
        <v>174</v>
      </c>
      <c r="G95" s="318" t="s">
        <v>131</v>
      </c>
      <c r="H95" s="319">
        <v>2</v>
      </c>
      <c r="I95" s="206"/>
      <c r="J95" s="320">
        <f t="shared" si="0"/>
        <v>0</v>
      </c>
      <c r="K95" s="317" t="s">
        <v>5</v>
      </c>
      <c r="L95" s="228"/>
      <c r="M95" s="321" t="s">
        <v>5</v>
      </c>
      <c r="N95" s="322" t="s">
        <v>42</v>
      </c>
      <c r="O95" s="323">
        <v>0.35199999999999998</v>
      </c>
      <c r="P95" s="323">
        <f t="shared" si="1"/>
        <v>0.70399999999999996</v>
      </c>
      <c r="Q95" s="323">
        <v>1.2999999999999999E-3</v>
      </c>
      <c r="R95" s="323">
        <f t="shared" si="2"/>
        <v>2.5999999999999999E-3</v>
      </c>
      <c r="S95" s="323">
        <v>0</v>
      </c>
      <c r="T95" s="324">
        <f t="shared" si="3"/>
        <v>0</v>
      </c>
      <c r="AR95" s="215" t="s">
        <v>123</v>
      </c>
      <c r="AT95" s="215" t="s">
        <v>119</v>
      </c>
      <c r="AU95" s="215" t="s">
        <v>80</v>
      </c>
      <c r="AY95" s="215" t="s">
        <v>116</v>
      </c>
      <c r="BE95" s="325">
        <f t="shared" si="4"/>
        <v>0</v>
      </c>
      <c r="BF95" s="325">
        <f t="shared" si="5"/>
        <v>0</v>
      </c>
      <c r="BG95" s="325">
        <f t="shared" si="6"/>
        <v>0</v>
      </c>
      <c r="BH95" s="325">
        <f t="shared" si="7"/>
        <v>0</v>
      </c>
      <c r="BI95" s="325">
        <f t="shared" si="8"/>
        <v>0</v>
      </c>
      <c r="BJ95" s="215" t="s">
        <v>22</v>
      </c>
      <c r="BK95" s="325">
        <f t="shared" si="9"/>
        <v>0</v>
      </c>
      <c r="BL95" s="215" t="s">
        <v>123</v>
      </c>
      <c r="BM95" s="215" t="s">
        <v>175</v>
      </c>
    </row>
    <row r="96" spans="2:65" s="227" customFormat="1" ht="16.5" customHeight="1">
      <c r="B96" s="228"/>
      <c r="C96" s="315" t="s">
        <v>11</v>
      </c>
      <c r="D96" s="315" t="s">
        <v>119</v>
      </c>
      <c r="E96" s="316" t="s">
        <v>176</v>
      </c>
      <c r="F96" s="317" t="s">
        <v>177</v>
      </c>
      <c r="G96" s="318" t="s">
        <v>122</v>
      </c>
      <c r="H96" s="319">
        <v>2</v>
      </c>
      <c r="I96" s="206"/>
      <c r="J96" s="320">
        <f t="shared" si="0"/>
        <v>0</v>
      </c>
      <c r="K96" s="317" t="s">
        <v>5</v>
      </c>
      <c r="L96" s="228"/>
      <c r="M96" s="321" t="s">
        <v>5</v>
      </c>
      <c r="N96" s="322" t="s">
        <v>42</v>
      </c>
      <c r="O96" s="323">
        <v>0.35199999999999998</v>
      </c>
      <c r="P96" s="323">
        <f t="shared" si="1"/>
        <v>0.70399999999999996</v>
      </c>
      <c r="Q96" s="323">
        <v>1.2999999999999999E-3</v>
      </c>
      <c r="R96" s="323">
        <f t="shared" si="2"/>
        <v>2.5999999999999999E-3</v>
      </c>
      <c r="S96" s="323">
        <v>0</v>
      </c>
      <c r="T96" s="324">
        <f t="shared" si="3"/>
        <v>0</v>
      </c>
      <c r="AR96" s="215" t="s">
        <v>123</v>
      </c>
      <c r="AT96" s="215" t="s">
        <v>119</v>
      </c>
      <c r="AU96" s="215" t="s">
        <v>80</v>
      </c>
      <c r="AY96" s="215" t="s">
        <v>116</v>
      </c>
      <c r="BE96" s="325">
        <f t="shared" si="4"/>
        <v>0</v>
      </c>
      <c r="BF96" s="325">
        <f t="shared" si="5"/>
        <v>0</v>
      </c>
      <c r="BG96" s="325">
        <f t="shared" si="6"/>
        <v>0</v>
      </c>
      <c r="BH96" s="325">
        <f t="shared" si="7"/>
        <v>0</v>
      </c>
      <c r="BI96" s="325">
        <f t="shared" si="8"/>
        <v>0</v>
      </c>
      <c r="BJ96" s="215" t="s">
        <v>22</v>
      </c>
      <c r="BK96" s="325">
        <f t="shared" si="9"/>
        <v>0</v>
      </c>
      <c r="BL96" s="215" t="s">
        <v>123</v>
      </c>
      <c r="BM96" s="215" t="s">
        <v>178</v>
      </c>
    </row>
    <row r="97" spans="2:65" s="227" customFormat="1" ht="16.5" customHeight="1">
      <c r="B97" s="228"/>
      <c r="C97" s="315" t="s">
        <v>123</v>
      </c>
      <c r="D97" s="315" t="s">
        <v>119</v>
      </c>
      <c r="E97" s="316" t="s">
        <v>179</v>
      </c>
      <c r="F97" s="317" t="s">
        <v>180</v>
      </c>
      <c r="G97" s="318" t="s">
        <v>131</v>
      </c>
      <c r="H97" s="319">
        <v>1</v>
      </c>
      <c r="I97" s="206"/>
      <c r="J97" s="320">
        <f t="shared" si="0"/>
        <v>0</v>
      </c>
      <c r="K97" s="317" t="s">
        <v>5</v>
      </c>
      <c r="L97" s="228"/>
      <c r="M97" s="321" t="s">
        <v>5</v>
      </c>
      <c r="N97" s="322" t="s">
        <v>42</v>
      </c>
      <c r="O97" s="323">
        <v>0.35199999999999998</v>
      </c>
      <c r="P97" s="323">
        <f t="shared" si="1"/>
        <v>0.35199999999999998</v>
      </c>
      <c r="Q97" s="323">
        <v>1.2999999999999999E-3</v>
      </c>
      <c r="R97" s="323">
        <f t="shared" si="2"/>
        <v>1.2999999999999999E-3</v>
      </c>
      <c r="S97" s="323">
        <v>0</v>
      </c>
      <c r="T97" s="324">
        <f t="shared" si="3"/>
        <v>0</v>
      </c>
      <c r="AR97" s="215" t="s">
        <v>123</v>
      </c>
      <c r="AT97" s="215" t="s">
        <v>119</v>
      </c>
      <c r="AU97" s="215" t="s">
        <v>80</v>
      </c>
      <c r="AY97" s="215" t="s">
        <v>116</v>
      </c>
      <c r="BE97" s="325">
        <f t="shared" si="4"/>
        <v>0</v>
      </c>
      <c r="BF97" s="325">
        <f t="shared" si="5"/>
        <v>0</v>
      </c>
      <c r="BG97" s="325">
        <f t="shared" si="6"/>
        <v>0</v>
      </c>
      <c r="BH97" s="325">
        <f t="shared" si="7"/>
        <v>0</v>
      </c>
      <c r="BI97" s="325">
        <f t="shared" si="8"/>
        <v>0</v>
      </c>
      <c r="BJ97" s="215" t="s">
        <v>22</v>
      </c>
      <c r="BK97" s="325">
        <f t="shared" si="9"/>
        <v>0</v>
      </c>
      <c r="BL97" s="215" t="s">
        <v>123</v>
      </c>
      <c r="BM97" s="215" t="s">
        <v>181</v>
      </c>
    </row>
    <row r="98" spans="2:65" s="227" customFormat="1" ht="16.5" customHeight="1">
      <c r="B98" s="228"/>
      <c r="C98" s="315" t="s">
        <v>182</v>
      </c>
      <c r="D98" s="315" t="s">
        <v>119</v>
      </c>
      <c r="E98" s="316" t="s">
        <v>183</v>
      </c>
      <c r="F98" s="317" t="s">
        <v>184</v>
      </c>
      <c r="G98" s="318" t="s">
        <v>131</v>
      </c>
      <c r="H98" s="319">
        <v>1</v>
      </c>
      <c r="I98" s="206"/>
      <c r="J98" s="320">
        <f t="shared" si="0"/>
        <v>0</v>
      </c>
      <c r="K98" s="317" t="s">
        <v>5</v>
      </c>
      <c r="L98" s="228"/>
      <c r="M98" s="321" t="s">
        <v>5</v>
      </c>
      <c r="N98" s="322" t="s">
        <v>42</v>
      </c>
      <c r="O98" s="323">
        <v>0.35199999999999998</v>
      </c>
      <c r="P98" s="323">
        <f t="shared" si="1"/>
        <v>0.35199999999999998</v>
      </c>
      <c r="Q98" s="323">
        <v>1.2999999999999999E-3</v>
      </c>
      <c r="R98" s="323">
        <f t="shared" si="2"/>
        <v>1.2999999999999999E-3</v>
      </c>
      <c r="S98" s="323">
        <v>0</v>
      </c>
      <c r="T98" s="324">
        <f t="shared" si="3"/>
        <v>0</v>
      </c>
      <c r="AR98" s="215" t="s">
        <v>123</v>
      </c>
      <c r="AT98" s="215" t="s">
        <v>119</v>
      </c>
      <c r="AU98" s="215" t="s">
        <v>80</v>
      </c>
      <c r="AY98" s="215" t="s">
        <v>116</v>
      </c>
      <c r="BE98" s="325">
        <f t="shared" si="4"/>
        <v>0</v>
      </c>
      <c r="BF98" s="325">
        <f t="shared" si="5"/>
        <v>0</v>
      </c>
      <c r="BG98" s="325">
        <f t="shared" si="6"/>
        <v>0</v>
      </c>
      <c r="BH98" s="325">
        <f t="shared" si="7"/>
        <v>0</v>
      </c>
      <c r="BI98" s="325">
        <f t="shared" si="8"/>
        <v>0</v>
      </c>
      <c r="BJ98" s="215" t="s">
        <v>22</v>
      </c>
      <c r="BK98" s="325">
        <f t="shared" si="9"/>
        <v>0</v>
      </c>
      <c r="BL98" s="215" t="s">
        <v>123</v>
      </c>
      <c r="BM98" s="215" t="s">
        <v>185</v>
      </c>
    </row>
    <row r="99" spans="2:65" s="227" customFormat="1" ht="38.25" customHeight="1">
      <c r="B99" s="228"/>
      <c r="C99" s="315" t="s">
        <v>186</v>
      </c>
      <c r="D99" s="315" t="s">
        <v>119</v>
      </c>
      <c r="E99" s="316" t="s">
        <v>187</v>
      </c>
      <c r="F99" s="317" t="s">
        <v>188</v>
      </c>
      <c r="G99" s="318" t="s">
        <v>189</v>
      </c>
      <c r="H99" s="319">
        <v>0.33100000000000002</v>
      </c>
      <c r="I99" s="206"/>
      <c r="J99" s="320">
        <f t="shared" si="0"/>
        <v>0</v>
      </c>
      <c r="K99" s="317" t="s">
        <v>795</v>
      </c>
      <c r="L99" s="228"/>
      <c r="M99" s="321" t="s">
        <v>5</v>
      </c>
      <c r="N99" s="322" t="s">
        <v>42</v>
      </c>
      <c r="O99" s="323">
        <v>1.333</v>
      </c>
      <c r="P99" s="323">
        <f t="shared" si="1"/>
        <v>0.44122300000000003</v>
      </c>
      <c r="Q99" s="323">
        <v>0</v>
      </c>
      <c r="R99" s="323">
        <f t="shared" si="2"/>
        <v>0</v>
      </c>
      <c r="S99" s="323">
        <v>0</v>
      </c>
      <c r="T99" s="324">
        <f t="shared" si="3"/>
        <v>0</v>
      </c>
      <c r="AR99" s="215" t="s">
        <v>123</v>
      </c>
      <c r="AT99" s="215" t="s">
        <v>119</v>
      </c>
      <c r="AU99" s="215" t="s">
        <v>80</v>
      </c>
      <c r="AY99" s="215" t="s">
        <v>116</v>
      </c>
      <c r="BE99" s="325">
        <f t="shared" si="4"/>
        <v>0</v>
      </c>
      <c r="BF99" s="325">
        <f t="shared" si="5"/>
        <v>0</v>
      </c>
      <c r="BG99" s="325">
        <f t="shared" si="6"/>
        <v>0</v>
      </c>
      <c r="BH99" s="325">
        <f t="shared" si="7"/>
        <v>0</v>
      </c>
      <c r="BI99" s="325">
        <f t="shared" si="8"/>
        <v>0</v>
      </c>
      <c r="BJ99" s="215" t="s">
        <v>22</v>
      </c>
      <c r="BK99" s="325">
        <f t="shared" si="9"/>
        <v>0</v>
      </c>
      <c r="BL99" s="215" t="s">
        <v>123</v>
      </c>
      <c r="BM99" s="215" t="s">
        <v>190</v>
      </c>
    </row>
    <row r="100" spans="2:65" s="303" customFormat="1" ht="29.85" customHeight="1">
      <c r="B100" s="302"/>
      <c r="D100" s="304" t="s">
        <v>70</v>
      </c>
      <c r="E100" s="313" t="s">
        <v>191</v>
      </c>
      <c r="F100" s="313" t="s">
        <v>192</v>
      </c>
      <c r="J100" s="314">
        <f>BK100</f>
        <v>0</v>
      </c>
      <c r="L100" s="302"/>
      <c r="M100" s="307"/>
      <c r="N100" s="308"/>
      <c r="O100" s="308"/>
      <c r="P100" s="309">
        <f>SUM(P101:P102)</f>
        <v>5.8500000000000005</v>
      </c>
      <c r="Q100" s="308"/>
      <c r="R100" s="309">
        <f>SUM(R101:R102)</f>
        <v>3.9000000000000007E-3</v>
      </c>
      <c r="S100" s="308"/>
      <c r="T100" s="310">
        <f>SUM(T101:T102)</f>
        <v>0</v>
      </c>
      <c r="AR100" s="304" t="s">
        <v>80</v>
      </c>
      <c r="AT100" s="311" t="s">
        <v>70</v>
      </c>
      <c r="AU100" s="311" t="s">
        <v>22</v>
      </c>
      <c r="AY100" s="304" t="s">
        <v>116</v>
      </c>
      <c r="BK100" s="312">
        <f>SUM(BK101:BK102)</f>
        <v>0</v>
      </c>
    </row>
    <row r="101" spans="2:65" s="227" customFormat="1" ht="25.5" customHeight="1">
      <c r="B101" s="228"/>
      <c r="C101" s="315" t="s">
        <v>193</v>
      </c>
      <c r="D101" s="315" t="s">
        <v>119</v>
      </c>
      <c r="E101" s="316" t="s">
        <v>194</v>
      </c>
      <c r="F101" s="317" t="s">
        <v>195</v>
      </c>
      <c r="G101" s="318" t="s">
        <v>122</v>
      </c>
      <c r="H101" s="319">
        <v>65</v>
      </c>
      <c r="I101" s="206"/>
      <c r="J101" s="320">
        <f>ROUND(I101*H101,2)</f>
        <v>0</v>
      </c>
      <c r="K101" s="317" t="s">
        <v>795</v>
      </c>
      <c r="L101" s="228"/>
      <c r="M101" s="321" t="s">
        <v>5</v>
      </c>
      <c r="N101" s="322" t="s">
        <v>42</v>
      </c>
      <c r="O101" s="323">
        <v>2.8000000000000001E-2</v>
      </c>
      <c r="P101" s="323">
        <f>O101*H101</f>
        <v>1.82</v>
      </c>
      <c r="Q101" s="323">
        <v>2.0000000000000002E-5</v>
      </c>
      <c r="R101" s="323">
        <f>Q101*H101</f>
        <v>1.3000000000000002E-3</v>
      </c>
      <c r="S101" s="323">
        <v>0</v>
      </c>
      <c r="T101" s="324">
        <f>S101*H101</f>
        <v>0</v>
      </c>
      <c r="AR101" s="215" t="s">
        <v>123</v>
      </c>
      <c r="AT101" s="215" t="s">
        <v>119</v>
      </c>
      <c r="AU101" s="215" t="s">
        <v>80</v>
      </c>
      <c r="AY101" s="215" t="s">
        <v>116</v>
      </c>
      <c r="BE101" s="325">
        <f>IF(N101="základní",J101,0)</f>
        <v>0</v>
      </c>
      <c r="BF101" s="325">
        <f>IF(N101="snížená",J101,0)</f>
        <v>0</v>
      </c>
      <c r="BG101" s="325">
        <f>IF(N101="zákl. přenesená",J101,0)</f>
        <v>0</v>
      </c>
      <c r="BH101" s="325">
        <f>IF(N101="sníž. přenesená",J101,0)</f>
        <v>0</v>
      </c>
      <c r="BI101" s="325">
        <f>IF(N101="nulová",J101,0)</f>
        <v>0</v>
      </c>
      <c r="BJ101" s="215" t="s">
        <v>22</v>
      </c>
      <c r="BK101" s="325">
        <f>ROUND(I101*H101,2)</f>
        <v>0</v>
      </c>
      <c r="BL101" s="215" t="s">
        <v>123</v>
      </c>
      <c r="BM101" s="215" t="s">
        <v>196</v>
      </c>
    </row>
    <row r="102" spans="2:65" s="227" customFormat="1" ht="25.5" customHeight="1">
      <c r="B102" s="228"/>
      <c r="C102" s="315" t="s">
        <v>197</v>
      </c>
      <c r="D102" s="315" t="s">
        <v>119</v>
      </c>
      <c r="E102" s="316" t="s">
        <v>198</v>
      </c>
      <c r="F102" s="317" t="s">
        <v>199</v>
      </c>
      <c r="G102" s="318" t="s">
        <v>122</v>
      </c>
      <c r="H102" s="319">
        <v>130</v>
      </c>
      <c r="I102" s="206"/>
      <c r="J102" s="320">
        <f>ROUND(I102*H102,2)</f>
        <v>0</v>
      </c>
      <c r="K102" s="317" t="s">
        <v>795</v>
      </c>
      <c r="L102" s="228"/>
      <c r="M102" s="321" t="s">
        <v>5</v>
      </c>
      <c r="N102" s="326" t="s">
        <v>42</v>
      </c>
      <c r="O102" s="327">
        <v>3.1E-2</v>
      </c>
      <c r="P102" s="327">
        <f>O102*H102</f>
        <v>4.03</v>
      </c>
      <c r="Q102" s="327">
        <v>2.0000000000000002E-5</v>
      </c>
      <c r="R102" s="327">
        <f>Q102*H102</f>
        <v>2.6000000000000003E-3</v>
      </c>
      <c r="S102" s="327">
        <v>0</v>
      </c>
      <c r="T102" s="328">
        <f>S102*H102</f>
        <v>0</v>
      </c>
      <c r="AR102" s="215" t="s">
        <v>123</v>
      </c>
      <c r="AT102" s="215" t="s">
        <v>119</v>
      </c>
      <c r="AU102" s="215" t="s">
        <v>80</v>
      </c>
      <c r="AY102" s="215" t="s">
        <v>116</v>
      </c>
      <c r="BE102" s="325">
        <f>IF(N102="základní",J102,0)</f>
        <v>0</v>
      </c>
      <c r="BF102" s="325">
        <f>IF(N102="snížená",J102,0)</f>
        <v>0</v>
      </c>
      <c r="BG102" s="325">
        <f>IF(N102="zákl. přenesená",J102,0)</f>
        <v>0</v>
      </c>
      <c r="BH102" s="325">
        <f>IF(N102="sníž. přenesená",J102,0)</f>
        <v>0</v>
      </c>
      <c r="BI102" s="325">
        <f>IF(N102="nulová",J102,0)</f>
        <v>0</v>
      </c>
      <c r="BJ102" s="215" t="s">
        <v>22</v>
      </c>
      <c r="BK102" s="325">
        <f>ROUND(I102*H102,2)</f>
        <v>0</v>
      </c>
      <c r="BL102" s="215" t="s">
        <v>123</v>
      </c>
      <c r="BM102" s="215" t="s">
        <v>200</v>
      </c>
    </row>
    <row r="103" spans="2:65" s="227" customFormat="1" ht="6.95" customHeight="1">
      <c r="B103" s="255"/>
      <c r="C103" s="256"/>
      <c r="D103" s="256"/>
      <c r="E103" s="256"/>
      <c r="F103" s="256"/>
      <c r="G103" s="256"/>
      <c r="H103" s="256"/>
      <c r="I103" s="256"/>
      <c r="J103" s="256"/>
      <c r="K103" s="256"/>
      <c r="L103" s="228"/>
    </row>
  </sheetData>
  <sheetProtection algorithmName="SHA-512" hashValue="Fyd4RYbcsQuQwoAU+KdnoSQ1bKrgNH5caUYLTDqDQihERNLYf+suZQJ9ETEVVrFDXmOzapQP588g3lnnQzpP6A==" saltValue="3/qiAJRAxGnfX/FZOsuVPA==" spinCount="100000" sheet="1" objects="1" scenarios="1"/>
  <autoFilter ref="C78:K102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14"/>
  <sheetViews>
    <sheetView showGridLines="0" tabSelected="1" workbookViewId="0">
      <pane ySplit="1" topLeftCell="A185" activePane="bottomLeft" state="frozen"/>
      <selection pane="bottomLeft" activeCell="K197" sqref="K197"/>
    </sheetView>
  </sheetViews>
  <sheetFormatPr defaultRowHeight="13.5"/>
  <cols>
    <col min="1" max="1" width="8.33203125" style="212" customWidth="1"/>
    <col min="2" max="2" width="1.6640625" style="212" customWidth="1"/>
    <col min="3" max="3" width="4.1640625" style="212" customWidth="1"/>
    <col min="4" max="4" width="4.33203125" style="212" customWidth="1"/>
    <col min="5" max="5" width="17.1640625" style="212" customWidth="1"/>
    <col min="6" max="6" width="75" style="212" customWidth="1"/>
    <col min="7" max="7" width="8.6640625" style="212" customWidth="1"/>
    <col min="8" max="8" width="11.1640625" style="212" customWidth="1"/>
    <col min="9" max="9" width="12.6640625" style="212" customWidth="1"/>
    <col min="10" max="10" width="23.5" style="212" customWidth="1"/>
    <col min="11" max="11" width="15.5" style="212" customWidth="1"/>
    <col min="12" max="12" width="9.33203125" style="212"/>
    <col min="13" max="18" width="9.33203125" style="212" hidden="1"/>
    <col min="19" max="19" width="8.1640625" style="212" hidden="1" customWidth="1"/>
    <col min="20" max="20" width="29.6640625" style="212" hidden="1" customWidth="1"/>
    <col min="21" max="21" width="16.33203125" style="212" hidden="1" customWidth="1"/>
    <col min="22" max="22" width="12.33203125" style="212" customWidth="1"/>
    <col min="23" max="23" width="16.33203125" style="212" customWidth="1"/>
    <col min="24" max="24" width="12.33203125" style="212" customWidth="1"/>
    <col min="25" max="25" width="15" style="212" customWidth="1"/>
    <col min="26" max="26" width="11" style="212" customWidth="1"/>
    <col min="27" max="27" width="15" style="212" customWidth="1"/>
    <col min="28" max="28" width="16.33203125" style="212" customWidth="1"/>
    <col min="29" max="29" width="11" style="212" customWidth="1"/>
    <col min="30" max="30" width="15" style="212" customWidth="1"/>
    <col min="31" max="31" width="16.33203125" style="212" customWidth="1"/>
    <col min="32" max="43" width="9.33203125" style="212"/>
    <col min="44" max="65" width="9.33203125" style="212" hidden="1"/>
    <col min="66" max="16384" width="9.33203125" style="212"/>
  </cols>
  <sheetData>
    <row r="1" spans="1:70" ht="21.75" customHeight="1">
      <c r="A1" s="72"/>
      <c r="B1" s="5"/>
      <c r="C1" s="5"/>
      <c r="D1" s="6" t="s">
        <v>1</v>
      </c>
      <c r="E1" s="5"/>
      <c r="F1" s="163" t="s">
        <v>84</v>
      </c>
      <c r="G1" s="197" t="s">
        <v>85</v>
      </c>
      <c r="H1" s="197"/>
      <c r="I1" s="5"/>
      <c r="J1" s="163" t="s">
        <v>86</v>
      </c>
      <c r="K1" s="6" t="s">
        <v>87</v>
      </c>
      <c r="L1" s="163" t="s">
        <v>88</v>
      </c>
      <c r="M1" s="163"/>
      <c r="N1" s="163"/>
      <c r="O1" s="163"/>
      <c r="P1" s="163"/>
      <c r="Q1" s="163"/>
      <c r="R1" s="163"/>
      <c r="S1" s="163"/>
      <c r="T1" s="163"/>
      <c r="U1" s="73"/>
      <c r="V1" s="73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  <c r="BM1" s="72"/>
      <c r="BN1" s="72"/>
      <c r="BO1" s="72"/>
      <c r="BP1" s="72"/>
      <c r="BQ1" s="72"/>
      <c r="BR1" s="72"/>
    </row>
    <row r="2" spans="1:70" ht="36.950000000000003" customHeight="1">
      <c r="L2" s="213" t="s">
        <v>8</v>
      </c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215" t="s">
        <v>83</v>
      </c>
    </row>
    <row r="3" spans="1:70" ht="6.95" customHeight="1">
      <c r="B3" s="216"/>
      <c r="C3" s="217"/>
      <c r="D3" s="217"/>
      <c r="E3" s="217"/>
      <c r="F3" s="217"/>
      <c r="G3" s="217"/>
      <c r="H3" s="217"/>
      <c r="I3" s="217"/>
      <c r="J3" s="217"/>
      <c r="K3" s="218"/>
      <c r="AT3" s="215" t="s">
        <v>80</v>
      </c>
    </row>
    <row r="4" spans="1:70" ht="36.950000000000003" customHeight="1">
      <c r="B4" s="219"/>
      <c r="C4" s="220"/>
      <c r="D4" s="221" t="s">
        <v>89</v>
      </c>
      <c r="E4" s="220"/>
      <c r="F4" s="220"/>
      <c r="G4" s="220"/>
      <c r="H4" s="220"/>
      <c r="I4" s="220"/>
      <c r="J4" s="220"/>
      <c r="K4" s="222"/>
      <c r="M4" s="223" t="s">
        <v>13</v>
      </c>
      <c r="AT4" s="215" t="s">
        <v>6</v>
      </c>
    </row>
    <row r="5" spans="1:70" ht="6.95" customHeight="1">
      <c r="B5" s="219"/>
      <c r="C5" s="220"/>
      <c r="D5" s="220"/>
      <c r="E5" s="220"/>
      <c r="F5" s="220"/>
      <c r="G5" s="220"/>
      <c r="H5" s="220"/>
      <c r="I5" s="220"/>
      <c r="J5" s="220"/>
      <c r="K5" s="222"/>
    </row>
    <row r="6" spans="1:70" ht="15">
      <c r="B6" s="219"/>
      <c r="C6" s="220"/>
      <c r="D6" s="224" t="s">
        <v>17</v>
      </c>
      <c r="E6" s="220"/>
      <c r="F6" s="220"/>
      <c r="G6" s="220"/>
      <c r="H6" s="220"/>
      <c r="I6" s="220"/>
      <c r="J6" s="220"/>
      <c r="K6" s="222"/>
    </row>
    <row r="7" spans="1:70" ht="16.5" customHeight="1">
      <c r="B7" s="219"/>
      <c r="C7" s="220"/>
      <c r="D7" s="220"/>
      <c r="E7" s="225" t="str">
        <f>'Rekapitulace stavby'!K6</f>
        <v>Snížení energetické náročnosti budovy domova mládeže, SPŠKS Hořice</v>
      </c>
      <c r="F7" s="226"/>
      <c r="G7" s="226"/>
      <c r="H7" s="226"/>
      <c r="I7" s="220"/>
      <c r="J7" s="220"/>
      <c r="K7" s="222"/>
    </row>
    <row r="8" spans="1:70" s="227" customFormat="1" ht="15">
      <c r="B8" s="228"/>
      <c r="C8" s="229"/>
      <c r="D8" s="224" t="s">
        <v>90</v>
      </c>
      <c r="E8" s="229"/>
      <c r="F8" s="229"/>
      <c r="G8" s="229"/>
      <c r="H8" s="229"/>
      <c r="I8" s="229"/>
      <c r="J8" s="229"/>
      <c r="K8" s="230"/>
    </row>
    <row r="9" spans="1:70" s="227" customFormat="1" ht="36.950000000000003" customHeight="1">
      <c r="B9" s="228"/>
      <c r="C9" s="229"/>
      <c r="D9" s="229"/>
      <c r="E9" s="231" t="s">
        <v>201</v>
      </c>
      <c r="F9" s="232"/>
      <c r="G9" s="232"/>
      <c r="H9" s="232"/>
      <c r="I9" s="229"/>
      <c r="J9" s="229"/>
      <c r="K9" s="230"/>
    </row>
    <row r="10" spans="1:70" s="227" customFormat="1">
      <c r="B10" s="228"/>
      <c r="C10" s="229"/>
      <c r="D10" s="229"/>
      <c r="E10" s="229"/>
      <c r="F10" s="229"/>
      <c r="G10" s="229"/>
      <c r="H10" s="229"/>
      <c r="I10" s="229"/>
      <c r="J10" s="229"/>
      <c r="K10" s="230"/>
    </row>
    <row r="11" spans="1:70" s="227" customFormat="1" ht="14.45" customHeight="1">
      <c r="B11" s="228"/>
      <c r="C11" s="229"/>
      <c r="D11" s="224" t="s">
        <v>20</v>
      </c>
      <c r="E11" s="229"/>
      <c r="F11" s="210" t="s">
        <v>5</v>
      </c>
      <c r="G11" s="329"/>
      <c r="H11" s="329"/>
      <c r="I11" s="208" t="s">
        <v>21</v>
      </c>
      <c r="J11" s="210" t="s">
        <v>5</v>
      </c>
      <c r="K11" s="230"/>
    </row>
    <row r="12" spans="1:70" s="227" customFormat="1" ht="14.45" customHeight="1">
      <c r="B12" s="228"/>
      <c r="C12" s="229"/>
      <c r="D12" s="224" t="s">
        <v>23</v>
      </c>
      <c r="E12" s="229"/>
      <c r="F12" s="210" t="s">
        <v>24</v>
      </c>
      <c r="G12" s="329"/>
      <c r="H12" s="329"/>
      <c r="I12" s="208" t="s">
        <v>25</v>
      </c>
      <c r="J12" s="330" t="str">
        <f>'Rekapitulace stavby'!AN8</f>
        <v>21. 3. 2016</v>
      </c>
      <c r="K12" s="230"/>
    </row>
    <row r="13" spans="1:70" s="227" customFormat="1" ht="10.9" customHeight="1">
      <c r="B13" s="228"/>
      <c r="C13" s="229"/>
      <c r="D13" s="229"/>
      <c r="E13" s="229"/>
      <c r="F13" s="329"/>
      <c r="G13" s="329"/>
      <c r="H13" s="329"/>
      <c r="I13" s="329"/>
      <c r="J13" s="329"/>
      <c r="K13" s="230"/>
    </row>
    <row r="14" spans="1:70" s="227" customFormat="1" ht="14.45" customHeight="1">
      <c r="B14" s="228"/>
      <c r="C14" s="229"/>
      <c r="D14" s="224" t="s">
        <v>29</v>
      </c>
      <c r="E14" s="229"/>
      <c r="F14" s="329"/>
      <c r="G14" s="329"/>
      <c r="H14" s="329"/>
      <c r="I14" s="208" t="s">
        <v>30</v>
      </c>
      <c r="J14" s="210" t="str">
        <f>IF('Rekapitulace stavby'!AN10="","",'Rekapitulace stavby'!AN10)</f>
        <v/>
      </c>
      <c r="K14" s="230"/>
    </row>
    <row r="15" spans="1:70" s="227" customFormat="1" ht="18" customHeight="1">
      <c r="B15" s="228"/>
      <c r="C15" s="229"/>
      <c r="D15" s="229"/>
      <c r="E15" s="233" t="str">
        <f>IF('Rekapitulace stavby'!E11="","",'Rekapitulace stavby'!E11)</f>
        <v xml:space="preserve"> </v>
      </c>
      <c r="F15" s="329"/>
      <c r="G15" s="329"/>
      <c r="H15" s="329"/>
      <c r="I15" s="208" t="s">
        <v>32</v>
      </c>
      <c r="J15" s="210" t="str">
        <f>IF('Rekapitulace stavby'!AN11="","",'Rekapitulace stavby'!AN11)</f>
        <v/>
      </c>
      <c r="K15" s="230"/>
    </row>
    <row r="16" spans="1:70" s="227" customFormat="1" ht="6.95" customHeight="1">
      <c r="B16" s="228"/>
      <c r="C16" s="229"/>
      <c r="D16" s="229"/>
      <c r="E16" s="229"/>
      <c r="F16" s="329"/>
      <c r="G16" s="329"/>
      <c r="H16" s="329"/>
      <c r="I16" s="329"/>
      <c r="J16" s="329"/>
      <c r="K16" s="230"/>
    </row>
    <row r="17" spans="2:11" s="227" customFormat="1" ht="14.45" customHeight="1">
      <c r="B17" s="228"/>
      <c r="C17" s="229"/>
      <c r="D17" s="224" t="s">
        <v>33</v>
      </c>
      <c r="E17" s="229"/>
      <c r="F17" s="329"/>
      <c r="G17" s="329"/>
      <c r="H17" s="329"/>
      <c r="I17" s="208" t="s">
        <v>30</v>
      </c>
      <c r="J17" s="210" t="str">
        <f>IF('Rekapitulace stavby'!AN13="Vyplň údaj","",IF('Rekapitulace stavby'!AN13="","",'Rekapitulace stavby'!AN13))</f>
        <v/>
      </c>
      <c r="K17" s="230"/>
    </row>
    <row r="18" spans="2:11" s="227" customFormat="1" ht="18" customHeight="1">
      <c r="B18" s="228"/>
      <c r="C18" s="229"/>
      <c r="D18" s="229"/>
      <c r="E18" s="233" t="str">
        <f>IF('Rekapitulace stavby'!E14="Vyplň údaj","",IF('Rekapitulace stavby'!E14="","",'Rekapitulace stavby'!E14))</f>
        <v xml:space="preserve"> </v>
      </c>
      <c r="F18" s="329"/>
      <c r="G18" s="329"/>
      <c r="H18" s="329"/>
      <c r="I18" s="208" t="s">
        <v>32</v>
      </c>
      <c r="J18" s="210" t="str">
        <f>IF('Rekapitulace stavby'!AN14="Vyplň údaj","",IF('Rekapitulace stavby'!AN14="","",'Rekapitulace stavby'!AN14))</f>
        <v/>
      </c>
      <c r="K18" s="230"/>
    </row>
    <row r="19" spans="2:11" s="227" customFormat="1" ht="6.95" customHeight="1">
      <c r="B19" s="228"/>
      <c r="C19" s="229"/>
      <c r="D19" s="229"/>
      <c r="E19" s="229"/>
      <c r="F19" s="329"/>
      <c r="G19" s="329"/>
      <c r="H19" s="329"/>
      <c r="I19" s="329"/>
      <c r="J19" s="329"/>
      <c r="K19" s="230"/>
    </row>
    <row r="20" spans="2:11" s="227" customFormat="1" ht="14.45" customHeight="1">
      <c r="B20" s="228"/>
      <c r="C20" s="229"/>
      <c r="D20" s="224" t="s">
        <v>34</v>
      </c>
      <c r="E20" s="229"/>
      <c r="F20" s="329"/>
      <c r="G20" s="329"/>
      <c r="H20" s="329"/>
      <c r="I20" s="208" t="s">
        <v>30</v>
      </c>
      <c r="J20" s="210" t="str">
        <f>IF('Rekapitulace stavby'!AN16="","",'Rekapitulace stavby'!AN16)</f>
        <v/>
      </c>
      <c r="K20" s="230"/>
    </row>
    <row r="21" spans="2:11" s="227" customFormat="1" ht="18" customHeight="1">
      <c r="B21" s="228"/>
      <c r="C21" s="229"/>
      <c r="D21" s="229"/>
      <c r="E21" s="233" t="str">
        <f>IF('Rekapitulace stavby'!E17="","",'Rekapitulace stavby'!E17)</f>
        <v xml:space="preserve"> </v>
      </c>
      <c r="F21" s="329"/>
      <c r="G21" s="329"/>
      <c r="H21" s="329"/>
      <c r="I21" s="208" t="s">
        <v>32</v>
      </c>
      <c r="J21" s="210" t="str">
        <f>IF('Rekapitulace stavby'!AN17="","",'Rekapitulace stavby'!AN17)</f>
        <v/>
      </c>
      <c r="K21" s="230"/>
    </row>
    <row r="22" spans="2:11" s="227" customFormat="1" ht="6.95" customHeight="1">
      <c r="B22" s="228"/>
      <c r="C22" s="229"/>
      <c r="D22" s="229"/>
      <c r="E22" s="229"/>
      <c r="F22" s="329"/>
      <c r="G22" s="329"/>
      <c r="H22" s="329"/>
      <c r="I22" s="329"/>
      <c r="J22" s="329"/>
      <c r="K22" s="230"/>
    </row>
    <row r="23" spans="2:11" s="227" customFormat="1" ht="14.45" customHeight="1">
      <c r="B23" s="228"/>
      <c r="C23" s="229"/>
      <c r="D23" s="224" t="s">
        <v>36</v>
      </c>
      <c r="E23" s="229"/>
      <c r="F23" s="329"/>
      <c r="G23" s="329"/>
      <c r="H23" s="329"/>
      <c r="I23" s="329"/>
      <c r="J23" s="329"/>
      <c r="K23" s="230"/>
    </row>
    <row r="24" spans="2:11" s="239" customFormat="1" ht="16.5" customHeight="1">
      <c r="B24" s="235"/>
      <c r="C24" s="236"/>
      <c r="D24" s="236"/>
      <c r="E24" s="237" t="s">
        <v>5</v>
      </c>
      <c r="F24" s="237"/>
      <c r="G24" s="237"/>
      <c r="H24" s="237"/>
      <c r="I24" s="236"/>
      <c r="J24" s="236"/>
      <c r="K24" s="238"/>
    </row>
    <row r="25" spans="2:11" s="227" customFormat="1" ht="6.95" customHeight="1">
      <c r="B25" s="228"/>
      <c r="C25" s="229"/>
      <c r="D25" s="229"/>
      <c r="E25" s="229"/>
      <c r="F25" s="229"/>
      <c r="G25" s="229"/>
      <c r="H25" s="229"/>
      <c r="I25" s="229"/>
      <c r="J25" s="229"/>
      <c r="K25" s="230"/>
    </row>
    <row r="26" spans="2:11" s="227" customFormat="1" ht="6.95" customHeight="1">
      <c r="B26" s="228"/>
      <c r="C26" s="229"/>
      <c r="D26" s="240"/>
      <c r="E26" s="240"/>
      <c r="F26" s="240"/>
      <c r="G26" s="240"/>
      <c r="H26" s="240"/>
      <c r="I26" s="240"/>
      <c r="J26" s="240"/>
      <c r="K26" s="241"/>
    </row>
    <row r="27" spans="2:11" s="227" customFormat="1" ht="25.35" customHeight="1">
      <c r="B27" s="228"/>
      <c r="C27" s="229"/>
      <c r="D27" s="242" t="s">
        <v>37</v>
      </c>
      <c r="E27" s="229"/>
      <c r="F27" s="229"/>
      <c r="G27" s="229"/>
      <c r="H27" s="229"/>
      <c r="I27" s="229"/>
      <c r="J27" s="243">
        <f>ROUND(J85,2)</f>
        <v>0</v>
      </c>
      <c r="K27" s="230"/>
    </row>
    <row r="28" spans="2:11" s="227" customFormat="1" ht="6.95" customHeight="1">
      <c r="B28" s="228"/>
      <c r="C28" s="229"/>
      <c r="D28" s="240"/>
      <c r="E28" s="240"/>
      <c r="F28" s="240"/>
      <c r="G28" s="240"/>
      <c r="H28" s="240"/>
      <c r="I28" s="240"/>
      <c r="J28" s="240"/>
      <c r="K28" s="241"/>
    </row>
    <row r="29" spans="2:11" s="227" customFormat="1" ht="14.45" customHeight="1">
      <c r="B29" s="228"/>
      <c r="C29" s="229"/>
      <c r="D29" s="229"/>
      <c r="E29" s="229"/>
      <c r="F29" s="244" t="s">
        <v>39</v>
      </c>
      <c r="G29" s="229"/>
      <c r="H29" s="229"/>
      <c r="I29" s="244" t="s">
        <v>38</v>
      </c>
      <c r="J29" s="244" t="s">
        <v>40</v>
      </c>
      <c r="K29" s="230"/>
    </row>
    <row r="30" spans="2:11" s="227" customFormat="1" ht="14.45" customHeight="1">
      <c r="B30" s="228"/>
      <c r="C30" s="229"/>
      <c r="D30" s="245" t="s">
        <v>41</v>
      </c>
      <c r="E30" s="245" t="s">
        <v>42</v>
      </c>
      <c r="F30" s="246">
        <f>ROUND(SUM(BE85:BE213), 2)</f>
        <v>0</v>
      </c>
      <c r="G30" s="229"/>
      <c r="H30" s="229"/>
      <c r="I30" s="247">
        <v>0.21</v>
      </c>
      <c r="J30" s="246">
        <f>ROUND(ROUND((SUM(BE85:BE213)), 2)*I30, 2)</f>
        <v>0</v>
      </c>
      <c r="K30" s="230"/>
    </row>
    <row r="31" spans="2:11" s="227" customFormat="1" ht="14.45" customHeight="1">
      <c r="B31" s="228"/>
      <c r="C31" s="229"/>
      <c r="D31" s="229"/>
      <c r="E31" s="245" t="s">
        <v>43</v>
      </c>
      <c r="F31" s="246">
        <f>ROUND(SUM(BF85:BF213), 2)</f>
        <v>0</v>
      </c>
      <c r="G31" s="229"/>
      <c r="H31" s="229"/>
      <c r="I31" s="247">
        <v>0.15</v>
      </c>
      <c r="J31" s="246">
        <f>ROUND(ROUND((SUM(BF85:BF213)), 2)*I31, 2)</f>
        <v>0</v>
      </c>
      <c r="K31" s="230"/>
    </row>
    <row r="32" spans="2:11" s="227" customFormat="1" ht="14.45" hidden="1" customHeight="1">
      <c r="B32" s="228"/>
      <c r="C32" s="229"/>
      <c r="D32" s="229"/>
      <c r="E32" s="245" t="s">
        <v>44</v>
      </c>
      <c r="F32" s="246">
        <f>ROUND(SUM(BG85:BG213), 2)</f>
        <v>0</v>
      </c>
      <c r="G32" s="229"/>
      <c r="H32" s="229"/>
      <c r="I32" s="247">
        <v>0.21</v>
      </c>
      <c r="J32" s="246">
        <v>0</v>
      </c>
      <c r="K32" s="230"/>
    </row>
    <row r="33" spans="2:11" s="227" customFormat="1" ht="14.45" hidden="1" customHeight="1">
      <c r="B33" s="228"/>
      <c r="C33" s="229"/>
      <c r="D33" s="229"/>
      <c r="E33" s="245" t="s">
        <v>45</v>
      </c>
      <c r="F33" s="246">
        <f>ROUND(SUM(BH85:BH213), 2)</f>
        <v>0</v>
      </c>
      <c r="G33" s="229"/>
      <c r="H33" s="229"/>
      <c r="I33" s="247">
        <v>0.15</v>
      </c>
      <c r="J33" s="246">
        <v>0</v>
      </c>
      <c r="K33" s="230"/>
    </row>
    <row r="34" spans="2:11" s="227" customFormat="1" ht="14.45" hidden="1" customHeight="1">
      <c r="B34" s="228"/>
      <c r="C34" s="229"/>
      <c r="D34" s="229"/>
      <c r="E34" s="245" t="s">
        <v>46</v>
      </c>
      <c r="F34" s="246">
        <f>ROUND(SUM(BI85:BI213), 2)</f>
        <v>0</v>
      </c>
      <c r="G34" s="229"/>
      <c r="H34" s="229"/>
      <c r="I34" s="247">
        <v>0</v>
      </c>
      <c r="J34" s="246">
        <v>0</v>
      </c>
      <c r="K34" s="230"/>
    </row>
    <row r="35" spans="2:11" s="227" customFormat="1" ht="6.95" customHeight="1">
      <c r="B35" s="228"/>
      <c r="C35" s="229"/>
      <c r="D35" s="229"/>
      <c r="E35" s="229"/>
      <c r="F35" s="229"/>
      <c r="G35" s="229"/>
      <c r="H35" s="229"/>
      <c r="I35" s="229"/>
      <c r="J35" s="229"/>
      <c r="K35" s="230"/>
    </row>
    <row r="36" spans="2:11" s="227" customFormat="1" ht="25.35" customHeight="1">
      <c r="B36" s="228"/>
      <c r="C36" s="248"/>
      <c r="D36" s="249" t="s">
        <v>47</v>
      </c>
      <c r="E36" s="250"/>
      <c r="F36" s="250"/>
      <c r="G36" s="251" t="s">
        <v>48</v>
      </c>
      <c r="H36" s="252" t="s">
        <v>49</v>
      </c>
      <c r="I36" s="250"/>
      <c r="J36" s="253">
        <f>SUM(J27:J34)</f>
        <v>0</v>
      </c>
      <c r="K36" s="254"/>
    </row>
    <row r="37" spans="2:11" s="227" customFormat="1" ht="14.45" customHeight="1">
      <c r="B37" s="255"/>
      <c r="C37" s="256"/>
      <c r="D37" s="256"/>
      <c r="E37" s="256"/>
      <c r="F37" s="256"/>
      <c r="G37" s="256"/>
      <c r="H37" s="256"/>
      <c r="I37" s="256"/>
      <c r="J37" s="256"/>
      <c r="K37" s="257"/>
    </row>
    <row r="41" spans="2:11" s="227" customFormat="1" ht="6.95" customHeight="1">
      <c r="B41" s="258"/>
      <c r="C41" s="259"/>
      <c r="D41" s="259"/>
      <c r="E41" s="259"/>
      <c r="F41" s="259"/>
      <c r="G41" s="259"/>
      <c r="H41" s="259"/>
      <c r="I41" s="259"/>
      <c r="J41" s="259"/>
      <c r="K41" s="260"/>
    </row>
    <row r="42" spans="2:11" s="227" customFormat="1" ht="36.950000000000003" customHeight="1">
      <c r="B42" s="228"/>
      <c r="C42" s="221" t="s">
        <v>92</v>
      </c>
      <c r="D42" s="229"/>
      <c r="E42" s="229"/>
      <c r="F42" s="229"/>
      <c r="G42" s="229"/>
      <c r="H42" s="229"/>
      <c r="I42" s="229"/>
      <c r="J42" s="229"/>
      <c r="K42" s="230"/>
    </row>
    <row r="43" spans="2:11" s="227" customFormat="1" ht="6.95" customHeight="1">
      <c r="B43" s="228"/>
      <c r="C43" s="229"/>
      <c r="D43" s="229"/>
      <c r="E43" s="229"/>
      <c r="F43" s="229"/>
      <c r="G43" s="229"/>
      <c r="H43" s="229"/>
      <c r="I43" s="229"/>
      <c r="J43" s="229"/>
      <c r="K43" s="230"/>
    </row>
    <row r="44" spans="2:11" s="227" customFormat="1" ht="14.45" customHeight="1">
      <c r="B44" s="228"/>
      <c r="C44" s="224" t="s">
        <v>17</v>
      </c>
      <c r="D44" s="229"/>
      <c r="E44" s="229"/>
      <c r="F44" s="229"/>
      <c r="G44" s="229"/>
      <c r="H44" s="229"/>
      <c r="I44" s="229"/>
      <c r="J44" s="229"/>
      <c r="K44" s="230"/>
    </row>
    <row r="45" spans="2:11" s="227" customFormat="1" ht="16.5" customHeight="1">
      <c r="B45" s="228"/>
      <c r="C45" s="229"/>
      <c r="D45" s="229"/>
      <c r="E45" s="225" t="str">
        <f>E7</f>
        <v>Snížení energetické náročnosti budovy domova mládeže, SPŠKS Hořice</v>
      </c>
      <c r="F45" s="226"/>
      <c r="G45" s="226"/>
      <c r="H45" s="226"/>
      <c r="I45" s="229"/>
      <c r="J45" s="229"/>
      <c r="K45" s="230"/>
    </row>
    <row r="46" spans="2:11" s="227" customFormat="1" ht="14.45" customHeight="1">
      <c r="B46" s="228"/>
      <c r="C46" s="224" t="s">
        <v>90</v>
      </c>
      <c r="D46" s="229"/>
      <c r="E46" s="229"/>
      <c r="F46" s="229"/>
      <c r="G46" s="229"/>
      <c r="H46" s="229"/>
      <c r="I46" s="229"/>
      <c r="J46" s="229"/>
      <c r="K46" s="230"/>
    </row>
    <row r="47" spans="2:11" s="227" customFormat="1" ht="17.25" customHeight="1">
      <c r="B47" s="228"/>
      <c r="C47" s="229"/>
      <c r="D47" s="229"/>
      <c r="E47" s="231" t="str">
        <f>E9</f>
        <v>D.1.4.- ÚT - ústřední vytápění</v>
      </c>
      <c r="F47" s="232"/>
      <c r="G47" s="232"/>
      <c r="H47" s="232"/>
      <c r="I47" s="229"/>
      <c r="J47" s="229"/>
      <c r="K47" s="230"/>
    </row>
    <row r="48" spans="2:11" s="227" customFormat="1" ht="6.95" customHeight="1">
      <c r="B48" s="228"/>
      <c r="C48" s="229"/>
      <c r="D48" s="229"/>
      <c r="E48" s="229"/>
      <c r="F48" s="229"/>
      <c r="G48" s="229"/>
      <c r="H48" s="229"/>
      <c r="I48" s="229"/>
      <c r="J48" s="229"/>
      <c r="K48" s="230"/>
    </row>
    <row r="49" spans="2:47" s="227" customFormat="1" ht="18" customHeight="1">
      <c r="B49" s="228"/>
      <c r="C49" s="224" t="s">
        <v>23</v>
      </c>
      <c r="D49" s="229"/>
      <c r="E49" s="229"/>
      <c r="F49" s="233" t="str">
        <f>F12</f>
        <v>HOŘICE - Husova č.p.675</v>
      </c>
      <c r="G49" s="229"/>
      <c r="H49" s="229"/>
      <c r="I49" s="224" t="s">
        <v>25</v>
      </c>
      <c r="J49" s="234" t="str">
        <f>IF(J12="","",J12)</f>
        <v>21. 3. 2016</v>
      </c>
      <c r="K49" s="230"/>
    </row>
    <row r="50" spans="2:47" s="227" customFormat="1" ht="6.95" customHeight="1">
      <c r="B50" s="228"/>
      <c r="C50" s="229"/>
      <c r="D50" s="229"/>
      <c r="E50" s="229"/>
      <c r="F50" s="229"/>
      <c r="G50" s="229"/>
      <c r="H50" s="229"/>
      <c r="I50" s="229"/>
      <c r="J50" s="229"/>
      <c r="K50" s="230"/>
    </row>
    <row r="51" spans="2:47" s="227" customFormat="1" ht="15">
      <c r="B51" s="228"/>
      <c r="C51" s="224" t="s">
        <v>29</v>
      </c>
      <c r="D51" s="229"/>
      <c r="E51" s="229"/>
      <c r="F51" s="233" t="str">
        <f>E15</f>
        <v xml:space="preserve"> </v>
      </c>
      <c r="G51" s="229"/>
      <c r="H51" s="229"/>
      <c r="I51" s="224" t="s">
        <v>34</v>
      </c>
      <c r="J51" s="237" t="str">
        <f>E21</f>
        <v xml:space="preserve"> </v>
      </c>
      <c r="K51" s="230"/>
    </row>
    <row r="52" spans="2:47" s="227" customFormat="1" ht="14.45" customHeight="1">
      <c r="B52" s="228"/>
      <c r="C52" s="224" t="s">
        <v>33</v>
      </c>
      <c r="D52" s="229"/>
      <c r="E52" s="229"/>
      <c r="F52" s="233" t="str">
        <f>IF(E18="","",E18)</f>
        <v xml:space="preserve"> </v>
      </c>
      <c r="G52" s="229"/>
      <c r="H52" s="229"/>
      <c r="I52" s="229"/>
      <c r="J52" s="261"/>
      <c r="K52" s="230"/>
    </row>
    <row r="53" spans="2:47" s="227" customFormat="1" ht="10.35" customHeight="1">
      <c r="B53" s="228"/>
      <c r="C53" s="229"/>
      <c r="D53" s="229"/>
      <c r="E53" s="229"/>
      <c r="F53" s="229"/>
      <c r="G53" s="229"/>
      <c r="H53" s="229"/>
      <c r="I53" s="229"/>
      <c r="J53" s="229"/>
      <c r="K53" s="230"/>
    </row>
    <row r="54" spans="2:47" s="227" customFormat="1" ht="29.25" customHeight="1">
      <c r="B54" s="228"/>
      <c r="C54" s="262" t="s">
        <v>93</v>
      </c>
      <c r="D54" s="248"/>
      <c r="E54" s="248"/>
      <c r="F54" s="248"/>
      <c r="G54" s="248"/>
      <c r="H54" s="248"/>
      <c r="I54" s="248"/>
      <c r="J54" s="263" t="s">
        <v>94</v>
      </c>
      <c r="K54" s="264"/>
    </row>
    <row r="55" spans="2:47" s="227" customFormat="1" ht="10.35" customHeight="1">
      <c r="B55" s="228"/>
      <c r="C55" s="229"/>
      <c r="D55" s="229"/>
      <c r="E55" s="229"/>
      <c r="F55" s="229"/>
      <c r="G55" s="229"/>
      <c r="H55" s="229"/>
      <c r="I55" s="229"/>
      <c r="J55" s="229"/>
      <c r="K55" s="230"/>
    </row>
    <row r="56" spans="2:47" s="227" customFormat="1" ht="29.25" customHeight="1">
      <c r="B56" s="228"/>
      <c r="C56" s="265" t="s">
        <v>95</v>
      </c>
      <c r="D56" s="229"/>
      <c r="E56" s="229"/>
      <c r="F56" s="229"/>
      <c r="G56" s="229"/>
      <c r="H56" s="229"/>
      <c r="I56" s="229"/>
      <c r="J56" s="243">
        <f>J85</f>
        <v>0</v>
      </c>
      <c r="K56" s="230"/>
      <c r="AU56" s="215" t="s">
        <v>96</v>
      </c>
    </row>
    <row r="57" spans="2:47" s="272" customFormat="1" ht="24.95" customHeight="1">
      <c r="B57" s="266"/>
      <c r="C57" s="267"/>
      <c r="D57" s="268" t="s">
        <v>97</v>
      </c>
      <c r="E57" s="269"/>
      <c r="F57" s="269"/>
      <c r="G57" s="269"/>
      <c r="H57" s="269"/>
      <c r="I57" s="269"/>
      <c r="J57" s="270">
        <f>J86</f>
        <v>0</v>
      </c>
      <c r="K57" s="271"/>
    </row>
    <row r="58" spans="2:47" s="279" customFormat="1" ht="19.899999999999999" customHeight="1">
      <c r="B58" s="273"/>
      <c r="C58" s="274"/>
      <c r="D58" s="275" t="s">
        <v>202</v>
      </c>
      <c r="E58" s="276"/>
      <c r="F58" s="276"/>
      <c r="G58" s="276"/>
      <c r="H58" s="276"/>
      <c r="I58" s="276"/>
      <c r="J58" s="277">
        <f>J87</f>
        <v>0</v>
      </c>
      <c r="K58" s="278"/>
    </row>
    <row r="59" spans="2:47" s="279" customFormat="1" ht="19.899999999999999" customHeight="1">
      <c r="B59" s="273"/>
      <c r="C59" s="274"/>
      <c r="D59" s="275" t="s">
        <v>203</v>
      </c>
      <c r="E59" s="276"/>
      <c r="F59" s="276"/>
      <c r="G59" s="276"/>
      <c r="H59" s="276"/>
      <c r="I59" s="276"/>
      <c r="J59" s="277">
        <f>J95</f>
        <v>0</v>
      </c>
      <c r="K59" s="278"/>
    </row>
    <row r="60" spans="2:47" s="279" customFormat="1" ht="19.899999999999999" customHeight="1">
      <c r="B60" s="273"/>
      <c r="C60" s="274"/>
      <c r="D60" s="275" t="s">
        <v>204</v>
      </c>
      <c r="E60" s="276"/>
      <c r="F60" s="276"/>
      <c r="G60" s="276"/>
      <c r="H60" s="276"/>
      <c r="I60" s="276"/>
      <c r="J60" s="277">
        <f>J99</f>
        <v>0</v>
      </c>
      <c r="K60" s="278"/>
    </row>
    <row r="61" spans="2:47" s="279" customFormat="1" ht="19.899999999999999" customHeight="1">
      <c r="B61" s="273"/>
      <c r="C61" s="274"/>
      <c r="D61" s="275" t="s">
        <v>205</v>
      </c>
      <c r="E61" s="276"/>
      <c r="F61" s="276"/>
      <c r="G61" s="276"/>
      <c r="H61" s="276"/>
      <c r="I61" s="276"/>
      <c r="J61" s="277">
        <f>J117</f>
        <v>0</v>
      </c>
      <c r="K61" s="278"/>
    </row>
    <row r="62" spans="2:47" s="279" customFormat="1" ht="19.899999999999999" customHeight="1">
      <c r="B62" s="273"/>
      <c r="C62" s="274"/>
      <c r="D62" s="275" t="s">
        <v>206</v>
      </c>
      <c r="E62" s="276"/>
      <c r="F62" s="276"/>
      <c r="G62" s="276"/>
      <c r="H62" s="276"/>
      <c r="I62" s="276"/>
      <c r="J62" s="277">
        <f>J131</f>
        <v>0</v>
      </c>
      <c r="K62" s="278"/>
    </row>
    <row r="63" spans="2:47" s="279" customFormat="1" ht="19.899999999999999" customHeight="1">
      <c r="B63" s="273"/>
      <c r="C63" s="274"/>
      <c r="D63" s="275" t="s">
        <v>207</v>
      </c>
      <c r="E63" s="276"/>
      <c r="F63" s="276"/>
      <c r="G63" s="276"/>
      <c r="H63" s="276"/>
      <c r="I63" s="276"/>
      <c r="J63" s="277">
        <f>J142</f>
        <v>0</v>
      </c>
      <c r="K63" s="278"/>
    </row>
    <row r="64" spans="2:47" s="279" customFormat="1" ht="19.899999999999999" customHeight="1">
      <c r="B64" s="273"/>
      <c r="C64" s="274"/>
      <c r="D64" s="275" t="s">
        <v>208</v>
      </c>
      <c r="E64" s="276"/>
      <c r="F64" s="276"/>
      <c r="G64" s="276"/>
      <c r="H64" s="276"/>
      <c r="I64" s="276"/>
      <c r="J64" s="277">
        <f>J158</f>
        <v>0</v>
      </c>
      <c r="K64" s="278"/>
    </row>
    <row r="65" spans="2:12" s="279" customFormat="1" ht="19.899999999999999" customHeight="1">
      <c r="B65" s="273"/>
      <c r="C65" s="274"/>
      <c r="D65" s="275" t="s">
        <v>209</v>
      </c>
      <c r="E65" s="276"/>
      <c r="F65" s="276"/>
      <c r="G65" s="276"/>
      <c r="H65" s="276"/>
      <c r="I65" s="276"/>
      <c r="J65" s="277">
        <f>J187</f>
        <v>0</v>
      </c>
      <c r="K65" s="278"/>
    </row>
    <row r="66" spans="2:12" s="227" customFormat="1" ht="21.75" customHeight="1">
      <c r="B66" s="228"/>
      <c r="C66" s="229"/>
      <c r="D66" s="229"/>
      <c r="E66" s="229"/>
      <c r="F66" s="229"/>
      <c r="G66" s="229"/>
      <c r="H66" s="229"/>
      <c r="I66" s="229"/>
      <c r="J66" s="229"/>
      <c r="K66" s="230"/>
    </row>
    <row r="67" spans="2:12" s="227" customFormat="1" ht="6.95" customHeight="1">
      <c r="B67" s="255"/>
      <c r="C67" s="256"/>
      <c r="D67" s="256"/>
      <c r="E67" s="256"/>
      <c r="F67" s="256"/>
      <c r="G67" s="256"/>
      <c r="H67" s="256"/>
      <c r="I67" s="256"/>
      <c r="J67" s="256"/>
      <c r="K67" s="257"/>
    </row>
    <row r="71" spans="2:12" s="227" customFormat="1" ht="6.95" customHeight="1">
      <c r="B71" s="258"/>
      <c r="C71" s="259"/>
      <c r="D71" s="259"/>
      <c r="E71" s="259"/>
      <c r="F71" s="259"/>
      <c r="G71" s="259"/>
      <c r="H71" s="259"/>
      <c r="I71" s="259"/>
      <c r="J71" s="259"/>
      <c r="K71" s="259"/>
      <c r="L71" s="228"/>
    </row>
    <row r="72" spans="2:12" s="227" customFormat="1" ht="36.950000000000003" customHeight="1">
      <c r="B72" s="228"/>
      <c r="C72" s="280" t="s">
        <v>100</v>
      </c>
      <c r="L72" s="228"/>
    </row>
    <row r="73" spans="2:12" s="227" customFormat="1" ht="6.95" customHeight="1">
      <c r="B73" s="228"/>
      <c r="L73" s="228"/>
    </row>
    <row r="74" spans="2:12" s="227" customFormat="1" ht="14.45" customHeight="1">
      <c r="B74" s="228"/>
      <c r="C74" s="281" t="s">
        <v>17</v>
      </c>
      <c r="L74" s="228"/>
    </row>
    <row r="75" spans="2:12" s="227" customFormat="1" ht="16.5" customHeight="1">
      <c r="B75" s="228"/>
      <c r="E75" s="282" t="str">
        <f>E7</f>
        <v>Snížení energetické náročnosti budovy domova mládeže, SPŠKS Hořice</v>
      </c>
      <c r="F75" s="283"/>
      <c r="G75" s="283"/>
      <c r="H75" s="283"/>
      <c r="L75" s="228"/>
    </row>
    <row r="76" spans="2:12" s="227" customFormat="1" ht="14.45" customHeight="1">
      <c r="B76" s="228"/>
      <c r="C76" s="281" t="s">
        <v>90</v>
      </c>
      <c r="L76" s="228"/>
    </row>
    <row r="77" spans="2:12" s="227" customFormat="1" ht="17.25" customHeight="1">
      <c r="B77" s="228"/>
      <c r="E77" s="284" t="str">
        <f>E9</f>
        <v>D.1.4.- ÚT - ústřední vytápění</v>
      </c>
      <c r="F77" s="285"/>
      <c r="G77" s="285"/>
      <c r="H77" s="285"/>
      <c r="L77" s="228"/>
    </row>
    <row r="78" spans="2:12" s="227" customFormat="1" ht="6.95" customHeight="1">
      <c r="B78" s="228"/>
      <c r="L78" s="228"/>
    </row>
    <row r="79" spans="2:12" s="227" customFormat="1" ht="18" customHeight="1">
      <c r="B79" s="228"/>
      <c r="C79" s="281" t="s">
        <v>23</v>
      </c>
      <c r="F79" s="286" t="str">
        <f>F12</f>
        <v>HOŘICE - Husova č.p.675</v>
      </c>
      <c r="I79" s="281" t="s">
        <v>25</v>
      </c>
      <c r="J79" s="287" t="str">
        <f>IF(J12="","",J12)</f>
        <v>21. 3. 2016</v>
      </c>
      <c r="L79" s="228"/>
    </row>
    <row r="80" spans="2:12" s="227" customFormat="1" ht="6.95" customHeight="1">
      <c r="B80" s="228"/>
      <c r="L80" s="228"/>
    </row>
    <row r="81" spans="2:65" s="227" customFormat="1" ht="15">
      <c r="B81" s="228"/>
      <c r="C81" s="281" t="s">
        <v>29</v>
      </c>
      <c r="F81" s="286" t="str">
        <f>E15</f>
        <v xml:space="preserve"> </v>
      </c>
      <c r="I81" s="281" t="s">
        <v>34</v>
      </c>
      <c r="J81" s="286" t="str">
        <f>E21</f>
        <v xml:space="preserve"> </v>
      </c>
      <c r="L81" s="228"/>
    </row>
    <row r="82" spans="2:65" s="227" customFormat="1" ht="14.45" customHeight="1">
      <c r="B82" s="228"/>
      <c r="C82" s="281" t="s">
        <v>33</v>
      </c>
      <c r="F82" s="286" t="str">
        <f>IF(E18="","",E18)</f>
        <v xml:space="preserve"> </v>
      </c>
      <c r="L82" s="228"/>
    </row>
    <row r="83" spans="2:65" s="227" customFormat="1" ht="10.35" customHeight="1">
      <c r="B83" s="228"/>
      <c r="L83" s="228"/>
    </row>
    <row r="84" spans="2:65" s="295" customFormat="1" ht="29.25" customHeight="1">
      <c r="B84" s="288"/>
      <c r="C84" s="289" t="s">
        <v>101</v>
      </c>
      <c r="D84" s="290" t="s">
        <v>56</v>
      </c>
      <c r="E84" s="290" t="s">
        <v>52</v>
      </c>
      <c r="F84" s="290" t="s">
        <v>102</v>
      </c>
      <c r="G84" s="290" t="s">
        <v>103</v>
      </c>
      <c r="H84" s="290" t="s">
        <v>104</v>
      </c>
      <c r="I84" s="290" t="s">
        <v>105</v>
      </c>
      <c r="J84" s="290" t="s">
        <v>94</v>
      </c>
      <c r="K84" s="291" t="s">
        <v>106</v>
      </c>
      <c r="L84" s="288"/>
      <c r="M84" s="292" t="s">
        <v>107</v>
      </c>
      <c r="N84" s="293" t="s">
        <v>41</v>
      </c>
      <c r="O84" s="293" t="s">
        <v>108</v>
      </c>
      <c r="P84" s="293" t="s">
        <v>109</v>
      </c>
      <c r="Q84" s="293" t="s">
        <v>110</v>
      </c>
      <c r="R84" s="293" t="s">
        <v>111</v>
      </c>
      <c r="S84" s="293" t="s">
        <v>112</v>
      </c>
      <c r="T84" s="294" t="s">
        <v>113</v>
      </c>
    </row>
    <row r="85" spans="2:65" s="227" customFormat="1" ht="29.25" customHeight="1">
      <c r="B85" s="228"/>
      <c r="C85" s="296" t="s">
        <v>95</v>
      </c>
      <c r="J85" s="297">
        <f>BK85</f>
        <v>0</v>
      </c>
      <c r="L85" s="228"/>
      <c r="M85" s="298"/>
      <c r="N85" s="240"/>
      <c r="O85" s="240"/>
      <c r="P85" s="299">
        <f>P86</f>
        <v>847.760087</v>
      </c>
      <c r="Q85" s="240"/>
      <c r="R85" s="299">
        <f>R86</f>
        <v>4.0840700000000005</v>
      </c>
      <c r="S85" s="240"/>
      <c r="T85" s="300">
        <f>T86</f>
        <v>3.2477999999999998</v>
      </c>
      <c r="AT85" s="215" t="s">
        <v>70</v>
      </c>
      <c r="AU85" s="215" t="s">
        <v>96</v>
      </c>
      <c r="BK85" s="301">
        <f>BK86</f>
        <v>0</v>
      </c>
    </row>
    <row r="86" spans="2:65" s="303" customFormat="1" ht="37.35" customHeight="1">
      <c r="B86" s="302"/>
      <c r="D86" s="304" t="s">
        <v>70</v>
      </c>
      <c r="E86" s="305" t="s">
        <v>114</v>
      </c>
      <c r="F86" s="305" t="s">
        <v>115</v>
      </c>
      <c r="J86" s="306">
        <f>BK86</f>
        <v>0</v>
      </c>
      <c r="L86" s="302"/>
      <c r="M86" s="307"/>
      <c r="N86" s="308"/>
      <c r="O86" s="308"/>
      <c r="P86" s="309">
        <f>P87+P95+P99+P117+P131+P142+P158+P187</f>
        <v>847.760087</v>
      </c>
      <c r="Q86" s="308"/>
      <c r="R86" s="309">
        <f>R87+R95+R99+R117+R131+R142+R158+R187</f>
        <v>4.0840700000000005</v>
      </c>
      <c r="S86" s="308"/>
      <c r="T86" s="310">
        <f>T87+T95+T99+T117+T131+T142+T158+T187</f>
        <v>3.2477999999999998</v>
      </c>
      <c r="AR86" s="304" t="s">
        <v>80</v>
      </c>
      <c r="AT86" s="311" t="s">
        <v>70</v>
      </c>
      <c r="AU86" s="311" t="s">
        <v>71</v>
      </c>
      <c r="AY86" s="304" t="s">
        <v>116</v>
      </c>
      <c r="BK86" s="312">
        <f>BK87+BK95+BK99+BK117+BK131+BK142+BK158+BK187</f>
        <v>0</v>
      </c>
    </row>
    <row r="87" spans="2:65" s="303" customFormat="1" ht="19.899999999999999" customHeight="1">
      <c r="B87" s="302"/>
      <c r="D87" s="304" t="s">
        <v>70</v>
      </c>
      <c r="E87" s="313" t="s">
        <v>210</v>
      </c>
      <c r="F87" s="313" t="s">
        <v>211</v>
      </c>
      <c r="J87" s="314">
        <f>BK87</f>
        <v>0</v>
      </c>
      <c r="L87" s="302"/>
      <c r="M87" s="307"/>
      <c r="N87" s="308"/>
      <c r="O87" s="308"/>
      <c r="P87" s="309">
        <f>SUM(P88:P94)</f>
        <v>3.1617959999999998</v>
      </c>
      <c r="Q87" s="308"/>
      <c r="R87" s="309">
        <f>SUM(R88:R94)</f>
        <v>5.8500000000000002E-3</v>
      </c>
      <c r="S87" s="308"/>
      <c r="T87" s="310">
        <f>SUM(T88:T94)</f>
        <v>0</v>
      </c>
      <c r="AR87" s="304" t="s">
        <v>80</v>
      </c>
      <c r="AT87" s="311" t="s">
        <v>70</v>
      </c>
      <c r="AU87" s="311" t="s">
        <v>22</v>
      </c>
      <c r="AY87" s="304" t="s">
        <v>116</v>
      </c>
      <c r="BK87" s="312">
        <f>SUM(BK88:BK94)</f>
        <v>0</v>
      </c>
    </row>
    <row r="88" spans="2:65" s="227" customFormat="1" ht="38.25" customHeight="1">
      <c r="B88" s="228"/>
      <c r="C88" s="315" t="s">
        <v>22</v>
      </c>
      <c r="D88" s="315" t="s">
        <v>119</v>
      </c>
      <c r="E88" s="316" t="s">
        <v>212</v>
      </c>
      <c r="F88" s="317" t="s">
        <v>213</v>
      </c>
      <c r="G88" s="318" t="s">
        <v>122</v>
      </c>
      <c r="H88" s="319">
        <v>35</v>
      </c>
      <c r="I88" s="206"/>
      <c r="J88" s="320">
        <f t="shared" ref="J88:J94" si="0">ROUND(I88*H88,2)</f>
        <v>0</v>
      </c>
      <c r="K88" s="317" t="s">
        <v>795</v>
      </c>
      <c r="L88" s="228"/>
      <c r="M88" s="321" t="s">
        <v>5</v>
      </c>
      <c r="N88" s="322" t="s">
        <v>42</v>
      </c>
      <c r="O88" s="323">
        <v>0.09</v>
      </c>
      <c r="P88" s="323">
        <f t="shared" ref="P88:P94" si="1">O88*H88</f>
        <v>3.15</v>
      </c>
      <c r="Q88" s="323">
        <v>0</v>
      </c>
      <c r="R88" s="323">
        <f t="shared" ref="R88:R94" si="2">Q88*H88</f>
        <v>0</v>
      </c>
      <c r="S88" s="323">
        <v>0</v>
      </c>
      <c r="T88" s="324">
        <f t="shared" ref="T88:T94" si="3">S88*H88</f>
        <v>0</v>
      </c>
      <c r="AR88" s="215" t="s">
        <v>123</v>
      </c>
      <c r="AT88" s="215" t="s">
        <v>119</v>
      </c>
      <c r="AU88" s="215" t="s">
        <v>80</v>
      </c>
      <c r="AY88" s="215" t="s">
        <v>116</v>
      </c>
      <c r="BE88" s="325">
        <f t="shared" ref="BE88:BE94" si="4">IF(N88="základní",J88,0)</f>
        <v>0</v>
      </c>
      <c r="BF88" s="325">
        <f t="shared" ref="BF88:BF94" si="5">IF(N88="snížená",J88,0)</f>
        <v>0</v>
      </c>
      <c r="BG88" s="325">
        <f t="shared" ref="BG88:BG94" si="6">IF(N88="zákl. přenesená",J88,0)</f>
        <v>0</v>
      </c>
      <c r="BH88" s="325">
        <f t="shared" ref="BH88:BH94" si="7">IF(N88="sníž. přenesená",J88,0)</f>
        <v>0</v>
      </c>
      <c r="BI88" s="325">
        <f t="shared" ref="BI88:BI94" si="8">IF(N88="nulová",J88,0)</f>
        <v>0</v>
      </c>
      <c r="BJ88" s="215" t="s">
        <v>22</v>
      </c>
      <c r="BK88" s="325">
        <f t="shared" ref="BK88:BK94" si="9">ROUND(I88*H88,2)</f>
        <v>0</v>
      </c>
      <c r="BL88" s="215" t="s">
        <v>123</v>
      </c>
      <c r="BM88" s="215" t="s">
        <v>214</v>
      </c>
    </row>
    <row r="89" spans="2:65" s="227" customFormat="1" ht="25.5" customHeight="1">
      <c r="B89" s="228"/>
      <c r="C89" s="332" t="s">
        <v>80</v>
      </c>
      <c r="D89" s="332" t="s">
        <v>215</v>
      </c>
      <c r="E89" s="333" t="s">
        <v>216</v>
      </c>
      <c r="F89" s="334" t="s">
        <v>797</v>
      </c>
      <c r="G89" s="335" t="s">
        <v>122</v>
      </c>
      <c r="H89" s="336">
        <v>10</v>
      </c>
      <c r="I89" s="207"/>
      <c r="J89" s="337">
        <f t="shared" si="0"/>
        <v>0</v>
      </c>
      <c r="K89" s="334" t="s">
        <v>795</v>
      </c>
      <c r="L89" s="338"/>
      <c r="M89" s="339" t="s">
        <v>5</v>
      </c>
      <c r="N89" s="340" t="s">
        <v>42</v>
      </c>
      <c r="O89" s="323">
        <v>0</v>
      </c>
      <c r="P89" s="323">
        <f t="shared" si="1"/>
        <v>0</v>
      </c>
      <c r="Q89" s="323">
        <v>1.25E-4</v>
      </c>
      <c r="R89" s="323">
        <f t="shared" si="2"/>
        <v>1.25E-3</v>
      </c>
      <c r="S89" s="323">
        <v>0</v>
      </c>
      <c r="T89" s="324">
        <f t="shared" si="3"/>
        <v>0</v>
      </c>
      <c r="AR89" s="215" t="s">
        <v>217</v>
      </c>
      <c r="AT89" s="215" t="s">
        <v>215</v>
      </c>
      <c r="AU89" s="215" t="s">
        <v>80</v>
      </c>
      <c r="AY89" s="215" t="s">
        <v>116</v>
      </c>
      <c r="BE89" s="325">
        <f t="shared" si="4"/>
        <v>0</v>
      </c>
      <c r="BF89" s="325">
        <f t="shared" si="5"/>
        <v>0</v>
      </c>
      <c r="BG89" s="325">
        <f t="shared" si="6"/>
        <v>0</v>
      </c>
      <c r="BH89" s="325">
        <f t="shared" si="7"/>
        <v>0</v>
      </c>
      <c r="BI89" s="325">
        <f t="shared" si="8"/>
        <v>0</v>
      </c>
      <c r="BJ89" s="215" t="s">
        <v>22</v>
      </c>
      <c r="BK89" s="325">
        <f t="shared" si="9"/>
        <v>0</v>
      </c>
      <c r="BL89" s="215" t="s">
        <v>123</v>
      </c>
      <c r="BM89" s="215" t="s">
        <v>218</v>
      </c>
    </row>
    <row r="90" spans="2:65" s="227" customFormat="1" ht="25.5" customHeight="1">
      <c r="B90" s="228"/>
      <c r="C90" s="332" t="s">
        <v>128</v>
      </c>
      <c r="D90" s="332" t="s">
        <v>215</v>
      </c>
      <c r="E90" s="333" t="s">
        <v>219</v>
      </c>
      <c r="F90" s="334" t="s">
        <v>798</v>
      </c>
      <c r="G90" s="335" t="s">
        <v>122</v>
      </c>
      <c r="H90" s="336">
        <v>10</v>
      </c>
      <c r="I90" s="207"/>
      <c r="J90" s="337">
        <f t="shared" si="0"/>
        <v>0</v>
      </c>
      <c r="K90" s="334" t="s">
        <v>795</v>
      </c>
      <c r="L90" s="338"/>
      <c r="M90" s="339" t="s">
        <v>5</v>
      </c>
      <c r="N90" s="340" t="s">
        <v>42</v>
      </c>
      <c r="O90" s="323">
        <v>0</v>
      </c>
      <c r="P90" s="323">
        <f t="shared" si="1"/>
        <v>0</v>
      </c>
      <c r="Q90" s="323">
        <v>1.6000000000000001E-4</v>
      </c>
      <c r="R90" s="323">
        <f t="shared" si="2"/>
        <v>1.6000000000000001E-3</v>
      </c>
      <c r="S90" s="323">
        <v>0</v>
      </c>
      <c r="T90" s="324">
        <f t="shared" si="3"/>
        <v>0</v>
      </c>
      <c r="AR90" s="215" t="s">
        <v>217</v>
      </c>
      <c r="AT90" s="215" t="s">
        <v>215</v>
      </c>
      <c r="AU90" s="215" t="s">
        <v>80</v>
      </c>
      <c r="AY90" s="215" t="s">
        <v>116</v>
      </c>
      <c r="BE90" s="325">
        <f t="shared" si="4"/>
        <v>0</v>
      </c>
      <c r="BF90" s="325">
        <f t="shared" si="5"/>
        <v>0</v>
      </c>
      <c r="BG90" s="325">
        <f t="shared" si="6"/>
        <v>0</v>
      </c>
      <c r="BH90" s="325">
        <f t="shared" si="7"/>
        <v>0</v>
      </c>
      <c r="BI90" s="325">
        <f t="shared" si="8"/>
        <v>0</v>
      </c>
      <c r="BJ90" s="215" t="s">
        <v>22</v>
      </c>
      <c r="BK90" s="325">
        <f t="shared" si="9"/>
        <v>0</v>
      </c>
      <c r="BL90" s="215" t="s">
        <v>123</v>
      </c>
      <c r="BM90" s="215" t="s">
        <v>220</v>
      </c>
    </row>
    <row r="91" spans="2:65" s="227" customFormat="1" ht="25.5" customHeight="1">
      <c r="B91" s="228"/>
      <c r="C91" s="332" t="s">
        <v>133</v>
      </c>
      <c r="D91" s="332" t="s">
        <v>215</v>
      </c>
      <c r="E91" s="333" t="s">
        <v>221</v>
      </c>
      <c r="F91" s="334" t="s">
        <v>799</v>
      </c>
      <c r="G91" s="335" t="s">
        <v>122</v>
      </c>
      <c r="H91" s="336">
        <v>10</v>
      </c>
      <c r="I91" s="207"/>
      <c r="J91" s="337">
        <f t="shared" si="0"/>
        <v>0</v>
      </c>
      <c r="K91" s="334" t="s">
        <v>795</v>
      </c>
      <c r="L91" s="338"/>
      <c r="M91" s="339" t="s">
        <v>5</v>
      </c>
      <c r="N91" s="340" t="s">
        <v>42</v>
      </c>
      <c r="O91" s="323">
        <v>0</v>
      </c>
      <c r="P91" s="323">
        <f t="shared" si="1"/>
        <v>0</v>
      </c>
      <c r="Q91" s="323">
        <v>1.8100000000000001E-4</v>
      </c>
      <c r="R91" s="323">
        <f t="shared" si="2"/>
        <v>1.81E-3</v>
      </c>
      <c r="S91" s="323">
        <v>0</v>
      </c>
      <c r="T91" s="324">
        <f t="shared" si="3"/>
        <v>0</v>
      </c>
      <c r="AR91" s="215" t="s">
        <v>217</v>
      </c>
      <c r="AT91" s="215" t="s">
        <v>215</v>
      </c>
      <c r="AU91" s="215" t="s">
        <v>80</v>
      </c>
      <c r="AY91" s="215" t="s">
        <v>116</v>
      </c>
      <c r="BE91" s="325">
        <f t="shared" si="4"/>
        <v>0</v>
      </c>
      <c r="BF91" s="325">
        <f t="shared" si="5"/>
        <v>0</v>
      </c>
      <c r="BG91" s="325">
        <f t="shared" si="6"/>
        <v>0</v>
      </c>
      <c r="BH91" s="325">
        <f t="shared" si="7"/>
        <v>0</v>
      </c>
      <c r="BI91" s="325">
        <f t="shared" si="8"/>
        <v>0</v>
      </c>
      <c r="BJ91" s="215" t="s">
        <v>22</v>
      </c>
      <c r="BK91" s="325">
        <f t="shared" si="9"/>
        <v>0</v>
      </c>
      <c r="BL91" s="215" t="s">
        <v>123</v>
      </c>
      <c r="BM91" s="215" t="s">
        <v>222</v>
      </c>
    </row>
    <row r="92" spans="2:65" s="227" customFormat="1" ht="25.5" customHeight="1">
      <c r="B92" s="228"/>
      <c r="C92" s="332" t="s">
        <v>137</v>
      </c>
      <c r="D92" s="332" t="s">
        <v>215</v>
      </c>
      <c r="E92" s="333" t="s">
        <v>223</v>
      </c>
      <c r="F92" s="334" t="s">
        <v>800</v>
      </c>
      <c r="G92" s="335" t="s">
        <v>122</v>
      </c>
      <c r="H92" s="336">
        <v>5</v>
      </c>
      <c r="I92" s="207"/>
      <c r="J92" s="337">
        <f t="shared" si="0"/>
        <v>0</v>
      </c>
      <c r="K92" s="334" t="s">
        <v>795</v>
      </c>
      <c r="L92" s="338"/>
      <c r="M92" s="339" t="s">
        <v>5</v>
      </c>
      <c r="N92" s="340" t="s">
        <v>42</v>
      </c>
      <c r="O92" s="323">
        <v>0</v>
      </c>
      <c r="P92" s="323">
        <f t="shared" si="1"/>
        <v>0</v>
      </c>
      <c r="Q92" s="323">
        <v>2.3800000000000001E-4</v>
      </c>
      <c r="R92" s="323">
        <f t="shared" si="2"/>
        <v>1.1900000000000001E-3</v>
      </c>
      <c r="S92" s="323">
        <v>0</v>
      </c>
      <c r="T92" s="324">
        <f t="shared" si="3"/>
        <v>0</v>
      </c>
      <c r="AR92" s="215" t="s">
        <v>217</v>
      </c>
      <c r="AT92" s="215" t="s">
        <v>215</v>
      </c>
      <c r="AU92" s="215" t="s">
        <v>80</v>
      </c>
      <c r="AY92" s="215" t="s">
        <v>116</v>
      </c>
      <c r="BE92" s="325">
        <f t="shared" si="4"/>
        <v>0</v>
      </c>
      <c r="BF92" s="325">
        <f t="shared" si="5"/>
        <v>0</v>
      </c>
      <c r="BG92" s="325">
        <f t="shared" si="6"/>
        <v>0</v>
      </c>
      <c r="BH92" s="325">
        <f t="shared" si="7"/>
        <v>0</v>
      </c>
      <c r="BI92" s="325">
        <f t="shared" si="8"/>
        <v>0</v>
      </c>
      <c r="BJ92" s="215" t="s">
        <v>22</v>
      </c>
      <c r="BK92" s="325">
        <f t="shared" si="9"/>
        <v>0</v>
      </c>
      <c r="BL92" s="215" t="s">
        <v>123</v>
      </c>
      <c r="BM92" s="215" t="s">
        <v>224</v>
      </c>
    </row>
    <row r="93" spans="2:65" s="227" customFormat="1" ht="16.5" customHeight="1">
      <c r="B93" s="228"/>
      <c r="C93" s="332" t="s">
        <v>142</v>
      </c>
      <c r="D93" s="332" t="s">
        <v>215</v>
      </c>
      <c r="E93" s="333" t="s">
        <v>225</v>
      </c>
      <c r="F93" s="334" t="s">
        <v>226</v>
      </c>
      <c r="G93" s="335" t="s">
        <v>131</v>
      </c>
      <c r="H93" s="336">
        <v>70</v>
      </c>
      <c r="I93" s="207"/>
      <c r="J93" s="337">
        <f t="shared" si="0"/>
        <v>0</v>
      </c>
      <c r="K93" s="334" t="s">
        <v>795</v>
      </c>
      <c r="L93" s="338"/>
      <c r="M93" s="339" t="s">
        <v>5</v>
      </c>
      <c r="N93" s="340" t="s">
        <v>42</v>
      </c>
      <c r="O93" s="323">
        <v>0</v>
      </c>
      <c r="P93" s="323">
        <f t="shared" si="1"/>
        <v>0</v>
      </c>
      <c r="Q93" s="323">
        <v>0</v>
      </c>
      <c r="R93" s="323">
        <f t="shared" si="2"/>
        <v>0</v>
      </c>
      <c r="S93" s="323">
        <v>0</v>
      </c>
      <c r="T93" s="324">
        <f t="shared" si="3"/>
        <v>0</v>
      </c>
      <c r="AR93" s="215" t="s">
        <v>217</v>
      </c>
      <c r="AT93" s="215" t="s">
        <v>215</v>
      </c>
      <c r="AU93" s="215" t="s">
        <v>80</v>
      </c>
      <c r="AY93" s="215" t="s">
        <v>116</v>
      </c>
      <c r="BE93" s="325">
        <f t="shared" si="4"/>
        <v>0</v>
      </c>
      <c r="BF93" s="325">
        <f t="shared" si="5"/>
        <v>0</v>
      </c>
      <c r="BG93" s="325">
        <f t="shared" si="6"/>
        <v>0</v>
      </c>
      <c r="BH93" s="325">
        <f t="shared" si="7"/>
        <v>0</v>
      </c>
      <c r="BI93" s="325">
        <f t="shared" si="8"/>
        <v>0</v>
      </c>
      <c r="BJ93" s="215" t="s">
        <v>22</v>
      </c>
      <c r="BK93" s="325">
        <f t="shared" si="9"/>
        <v>0</v>
      </c>
      <c r="BL93" s="215" t="s">
        <v>123</v>
      </c>
      <c r="BM93" s="215" t="s">
        <v>227</v>
      </c>
    </row>
    <row r="94" spans="2:65" s="227" customFormat="1" ht="38.25" customHeight="1">
      <c r="B94" s="228"/>
      <c r="C94" s="315" t="s">
        <v>146</v>
      </c>
      <c r="D94" s="315" t="s">
        <v>119</v>
      </c>
      <c r="E94" s="316" t="s">
        <v>228</v>
      </c>
      <c r="F94" s="317" t="s">
        <v>229</v>
      </c>
      <c r="G94" s="318" t="s">
        <v>189</v>
      </c>
      <c r="H94" s="319">
        <v>6.0000000000000001E-3</v>
      </c>
      <c r="I94" s="206"/>
      <c r="J94" s="320">
        <f t="shared" si="0"/>
        <v>0</v>
      </c>
      <c r="K94" s="317" t="s">
        <v>795</v>
      </c>
      <c r="L94" s="228"/>
      <c r="M94" s="321" t="s">
        <v>5</v>
      </c>
      <c r="N94" s="322" t="s">
        <v>42</v>
      </c>
      <c r="O94" s="323">
        <v>1.966</v>
      </c>
      <c r="P94" s="323">
        <f t="shared" si="1"/>
        <v>1.1796000000000001E-2</v>
      </c>
      <c r="Q94" s="323">
        <v>0</v>
      </c>
      <c r="R94" s="323">
        <f t="shared" si="2"/>
        <v>0</v>
      </c>
      <c r="S94" s="323">
        <v>0</v>
      </c>
      <c r="T94" s="324">
        <f t="shared" si="3"/>
        <v>0</v>
      </c>
      <c r="AR94" s="215" t="s">
        <v>123</v>
      </c>
      <c r="AT94" s="215" t="s">
        <v>119</v>
      </c>
      <c r="AU94" s="215" t="s">
        <v>80</v>
      </c>
      <c r="AY94" s="215" t="s">
        <v>116</v>
      </c>
      <c r="BE94" s="325">
        <f t="shared" si="4"/>
        <v>0</v>
      </c>
      <c r="BF94" s="325">
        <f t="shared" si="5"/>
        <v>0</v>
      </c>
      <c r="BG94" s="325">
        <f t="shared" si="6"/>
        <v>0</v>
      </c>
      <c r="BH94" s="325">
        <f t="shared" si="7"/>
        <v>0</v>
      </c>
      <c r="BI94" s="325">
        <f t="shared" si="8"/>
        <v>0</v>
      </c>
      <c r="BJ94" s="215" t="s">
        <v>22</v>
      </c>
      <c r="BK94" s="325">
        <f t="shared" si="9"/>
        <v>0</v>
      </c>
      <c r="BL94" s="215" t="s">
        <v>123</v>
      </c>
      <c r="BM94" s="215" t="s">
        <v>230</v>
      </c>
    </row>
    <row r="95" spans="2:65" s="303" customFormat="1" ht="29.85" customHeight="1">
      <c r="B95" s="302"/>
      <c r="D95" s="304" t="s">
        <v>70</v>
      </c>
      <c r="E95" s="313" t="s">
        <v>231</v>
      </c>
      <c r="F95" s="313" t="s">
        <v>232</v>
      </c>
      <c r="J95" s="314">
        <f>BK95</f>
        <v>0</v>
      </c>
      <c r="L95" s="302"/>
      <c r="M95" s="307"/>
      <c r="N95" s="308"/>
      <c r="O95" s="308"/>
      <c r="P95" s="309">
        <f>SUM(P96:P98)</f>
        <v>2.190569</v>
      </c>
      <c r="Q95" s="308"/>
      <c r="R95" s="309">
        <f>SUM(R96:R98)</f>
        <v>3.3E-3</v>
      </c>
      <c r="S95" s="308"/>
      <c r="T95" s="310">
        <f>SUM(T96:T98)</f>
        <v>0</v>
      </c>
      <c r="AR95" s="304" t="s">
        <v>80</v>
      </c>
      <c r="AT95" s="311" t="s">
        <v>70</v>
      </c>
      <c r="AU95" s="311" t="s">
        <v>22</v>
      </c>
      <c r="AY95" s="304" t="s">
        <v>116</v>
      </c>
      <c r="BK95" s="312">
        <f>SUM(BK96:BK98)</f>
        <v>0</v>
      </c>
    </row>
    <row r="96" spans="2:65" s="227" customFormat="1" ht="16.5" customHeight="1">
      <c r="B96" s="228"/>
      <c r="C96" s="315" t="s">
        <v>150</v>
      </c>
      <c r="D96" s="315" t="s">
        <v>119</v>
      </c>
      <c r="E96" s="316" t="s">
        <v>233</v>
      </c>
      <c r="F96" s="317" t="s">
        <v>234</v>
      </c>
      <c r="G96" s="318" t="s">
        <v>122</v>
      </c>
      <c r="H96" s="319">
        <v>5</v>
      </c>
      <c r="I96" s="206"/>
      <c r="J96" s="320">
        <f>ROUND(I96*H96,2)</f>
        <v>0</v>
      </c>
      <c r="K96" s="317" t="s">
        <v>795</v>
      </c>
      <c r="L96" s="228"/>
      <c r="M96" s="321" t="s">
        <v>5</v>
      </c>
      <c r="N96" s="322" t="s">
        <v>42</v>
      </c>
      <c r="O96" s="323">
        <v>0.39200000000000002</v>
      </c>
      <c r="P96" s="323">
        <f>O96*H96</f>
        <v>1.96</v>
      </c>
      <c r="Q96" s="323">
        <v>4.6000000000000001E-4</v>
      </c>
      <c r="R96" s="323">
        <f>Q96*H96</f>
        <v>2.3E-3</v>
      </c>
      <c r="S96" s="323">
        <v>0</v>
      </c>
      <c r="T96" s="324">
        <f>S96*H96</f>
        <v>0</v>
      </c>
      <c r="AR96" s="215" t="s">
        <v>123</v>
      </c>
      <c r="AT96" s="215" t="s">
        <v>119</v>
      </c>
      <c r="AU96" s="215" t="s">
        <v>80</v>
      </c>
      <c r="AY96" s="215" t="s">
        <v>116</v>
      </c>
      <c r="BE96" s="325">
        <f>IF(N96="základní",J96,0)</f>
        <v>0</v>
      </c>
      <c r="BF96" s="325">
        <f>IF(N96="snížená",J96,0)</f>
        <v>0</v>
      </c>
      <c r="BG96" s="325">
        <f>IF(N96="zákl. přenesená",J96,0)</f>
        <v>0</v>
      </c>
      <c r="BH96" s="325">
        <f>IF(N96="sníž. přenesená",J96,0)</f>
        <v>0</v>
      </c>
      <c r="BI96" s="325">
        <f>IF(N96="nulová",J96,0)</f>
        <v>0</v>
      </c>
      <c r="BJ96" s="215" t="s">
        <v>22</v>
      </c>
      <c r="BK96" s="325">
        <f>ROUND(I96*H96,2)</f>
        <v>0</v>
      </c>
      <c r="BL96" s="215" t="s">
        <v>123</v>
      </c>
      <c r="BM96" s="215" t="s">
        <v>235</v>
      </c>
    </row>
    <row r="97" spans="2:65" s="227" customFormat="1" ht="16.5" customHeight="1">
      <c r="B97" s="228"/>
      <c r="C97" s="315" t="s">
        <v>154</v>
      </c>
      <c r="D97" s="315" t="s">
        <v>119</v>
      </c>
      <c r="E97" s="316" t="s">
        <v>236</v>
      </c>
      <c r="F97" s="317" t="s">
        <v>237</v>
      </c>
      <c r="G97" s="318" t="s">
        <v>131</v>
      </c>
      <c r="H97" s="319">
        <v>2</v>
      </c>
      <c r="I97" s="206"/>
      <c r="J97" s="320">
        <f>ROUND(I97*H97,2)</f>
        <v>0</v>
      </c>
      <c r="K97" s="317" t="s">
        <v>795</v>
      </c>
      <c r="L97" s="228"/>
      <c r="M97" s="321" t="s">
        <v>5</v>
      </c>
      <c r="N97" s="322" t="s">
        <v>42</v>
      </c>
      <c r="O97" s="323">
        <v>0.113</v>
      </c>
      <c r="P97" s="323">
        <f>O97*H97</f>
        <v>0.22600000000000001</v>
      </c>
      <c r="Q97" s="323">
        <v>5.0000000000000001E-4</v>
      </c>
      <c r="R97" s="323">
        <f>Q97*H97</f>
        <v>1E-3</v>
      </c>
      <c r="S97" s="323">
        <v>0</v>
      </c>
      <c r="T97" s="324">
        <f>S97*H97</f>
        <v>0</v>
      </c>
      <c r="AR97" s="215" t="s">
        <v>123</v>
      </c>
      <c r="AT97" s="215" t="s">
        <v>119</v>
      </c>
      <c r="AU97" s="215" t="s">
        <v>80</v>
      </c>
      <c r="AY97" s="215" t="s">
        <v>116</v>
      </c>
      <c r="BE97" s="325">
        <f>IF(N97="základní",J97,0)</f>
        <v>0</v>
      </c>
      <c r="BF97" s="325">
        <f>IF(N97="snížená",J97,0)</f>
        <v>0</v>
      </c>
      <c r="BG97" s="325">
        <f>IF(N97="zákl. přenesená",J97,0)</f>
        <v>0</v>
      </c>
      <c r="BH97" s="325">
        <f>IF(N97="sníž. přenesená",J97,0)</f>
        <v>0</v>
      </c>
      <c r="BI97" s="325">
        <f>IF(N97="nulová",J97,0)</f>
        <v>0</v>
      </c>
      <c r="BJ97" s="215" t="s">
        <v>22</v>
      </c>
      <c r="BK97" s="325">
        <f>ROUND(I97*H97,2)</f>
        <v>0</v>
      </c>
      <c r="BL97" s="215" t="s">
        <v>123</v>
      </c>
      <c r="BM97" s="215" t="s">
        <v>238</v>
      </c>
    </row>
    <row r="98" spans="2:65" s="227" customFormat="1" ht="38.25" customHeight="1">
      <c r="B98" s="228"/>
      <c r="C98" s="315" t="s">
        <v>27</v>
      </c>
      <c r="D98" s="315" t="s">
        <v>119</v>
      </c>
      <c r="E98" s="316" t="s">
        <v>239</v>
      </c>
      <c r="F98" s="317" t="s">
        <v>240</v>
      </c>
      <c r="G98" s="318" t="s">
        <v>189</v>
      </c>
      <c r="H98" s="319">
        <v>3.0000000000000001E-3</v>
      </c>
      <c r="I98" s="206"/>
      <c r="J98" s="320">
        <f>ROUND(I98*H98,2)</f>
        <v>0</v>
      </c>
      <c r="K98" s="317" t="s">
        <v>795</v>
      </c>
      <c r="L98" s="228"/>
      <c r="M98" s="321" t="s">
        <v>5</v>
      </c>
      <c r="N98" s="322" t="s">
        <v>42</v>
      </c>
      <c r="O98" s="323">
        <v>1.5229999999999999</v>
      </c>
      <c r="P98" s="323">
        <f>O98*H98</f>
        <v>4.5690000000000001E-3</v>
      </c>
      <c r="Q98" s="323">
        <v>0</v>
      </c>
      <c r="R98" s="323">
        <f>Q98*H98</f>
        <v>0</v>
      </c>
      <c r="S98" s="323">
        <v>0</v>
      </c>
      <c r="T98" s="324">
        <f>S98*H98</f>
        <v>0</v>
      </c>
      <c r="AR98" s="215" t="s">
        <v>123</v>
      </c>
      <c r="AT98" s="215" t="s">
        <v>119</v>
      </c>
      <c r="AU98" s="215" t="s">
        <v>80</v>
      </c>
      <c r="AY98" s="215" t="s">
        <v>116</v>
      </c>
      <c r="BE98" s="325">
        <f>IF(N98="základní",J98,0)</f>
        <v>0</v>
      </c>
      <c r="BF98" s="325">
        <f>IF(N98="snížená",J98,0)</f>
        <v>0</v>
      </c>
      <c r="BG98" s="325">
        <f>IF(N98="zákl. přenesená",J98,0)</f>
        <v>0</v>
      </c>
      <c r="BH98" s="325">
        <f>IF(N98="sníž. přenesená",J98,0)</f>
        <v>0</v>
      </c>
      <c r="BI98" s="325">
        <f>IF(N98="nulová",J98,0)</f>
        <v>0</v>
      </c>
      <c r="BJ98" s="215" t="s">
        <v>22</v>
      </c>
      <c r="BK98" s="325">
        <f>ROUND(I98*H98,2)</f>
        <v>0</v>
      </c>
      <c r="BL98" s="215" t="s">
        <v>123</v>
      </c>
      <c r="BM98" s="215" t="s">
        <v>241</v>
      </c>
    </row>
    <row r="99" spans="2:65" s="303" customFormat="1" ht="29.85" customHeight="1">
      <c r="B99" s="302"/>
      <c r="D99" s="304" t="s">
        <v>70</v>
      </c>
      <c r="E99" s="313" t="s">
        <v>242</v>
      </c>
      <c r="F99" s="313" t="s">
        <v>243</v>
      </c>
      <c r="J99" s="314">
        <f>BK99</f>
        <v>0</v>
      </c>
      <c r="L99" s="302"/>
      <c r="M99" s="307"/>
      <c r="N99" s="308"/>
      <c r="O99" s="308"/>
      <c r="P99" s="309">
        <f>SUM(P100:P116)</f>
        <v>34.697309999999995</v>
      </c>
      <c r="Q99" s="308"/>
      <c r="R99" s="309">
        <f>SUM(R100:R116)</f>
        <v>0.10982</v>
      </c>
      <c r="S99" s="308"/>
      <c r="T99" s="310">
        <f>SUM(T100:T116)</f>
        <v>0</v>
      </c>
      <c r="AR99" s="304" t="s">
        <v>80</v>
      </c>
      <c r="AT99" s="311" t="s">
        <v>70</v>
      </c>
      <c r="AU99" s="311" t="s">
        <v>22</v>
      </c>
      <c r="AY99" s="304" t="s">
        <v>116</v>
      </c>
      <c r="BK99" s="312">
        <f>SUM(BK100:BK116)</f>
        <v>0</v>
      </c>
    </row>
    <row r="100" spans="2:65" s="227" customFormat="1" ht="25.5" customHeight="1">
      <c r="B100" s="228"/>
      <c r="C100" s="315" t="s">
        <v>161</v>
      </c>
      <c r="D100" s="315" t="s">
        <v>119</v>
      </c>
      <c r="E100" s="316" t="s">
        <v>244</v>
      </c>
      <c r="F100" s="317" t="s">
        <v>857</v>
      </c>
      <c r="G100" s="318" t="s">
        <v>122</v>
      </c>
      <c r="H100" s="319">
        <v>10</v>
      </c>
      <c r="I100" s="206"/>
      <c r="J100" s="320">
        <f t="shared" ref="J100:J116" si="10">ROUND(I100*H100,2)</f>
        <v>0</v>
      </c>
      <c r="K100" s="317" t="s">
        <v>795</v>
      </c>
      <c r="L100" s="228"/>
      <c r="M100" s="321" t="s">
        <v>5</v>
      </c>
      <c r="N100" s="322" t="s">
        <v>42</v>
      </c>
      <c r="O100" s="323">
        <v>0.61599999999999999</v>
      </c>
      <c r="P100" s="323">
        <f t="shared" ref="P100:P116" si="11">O100*H100</f>
        <v>6.16</v>
      </c>
      <c r="Q100" s="323">
        <v>9.6000000000000002E-4</v>
      </c>
      <c r="R100" s="323">
        <f t="shared" ref="R100:R116" si="12">Q100*H100</f>
        <v>9.6000000000000009E-3</v>
      </c>
      <c r="S100" s="323">
        <v>0</v>
      </c>
      <c r="T100" s="324">
        <f t="shared" ref="T100:T116" si="13">S100*H100</f>
        <v>0</v>
      </c>
      <c r="AR100" s="215" t="s">
        <v>123</v>
      </c>
      <c r="AT100" s="215" t="s">
        <v>119</v>
      </c>
      <c r="AU100" s="215" t="s">
        <v>80</v>
      </c>
      <c r="AY100" s="215" t="s">
        <v>116</v>
      </c>
      <c r="BE100" s="325">
        <f t="shared" ref="BE100:BE116" si="14">IF(N100="základní",J100,0)</f>
        <v>0</v>
      </c>
      <c r="BF100" s="325">
        <f t="shared" ref="BF100:BF116" si="15">IF(N100="snížená",J100,0)</f>
        <v>0</v>
      </c>
      <c r="BG100" s="325">
        <f t="shared" ref="BG100:BG116" si="16">IF(N100="zákl. přenesená",J100,0)</f>
        <v>0</v>
      </c>
      <c r="BH100" s="325">
        <f t="shared" ref="BH100:BH116" si="17">IF(N100="sníž. přenesená",J100,0)</f>
        <v>0</v>
      </c>
      <c r="BI100" s="325">
        <f t="shared" ref="BI100:BI116" si="18">IF(N100="nulová",J100,0)</f>
        <v>0</v>
      </c>
      <c r="BJ100" s="215" t="s">
        <v>22</v>
      </c>
      <c r="BK100" s="325">
        <f t="shared" ref="BK100:BK116" si="19">ROUND(I100*H100,2)</f>
        <v>0</v>
      </c>
      <c r="BL100" s="215" t="s">
        <v>123</v>
      </c>
      <c r="BM100" s="215" t="s">
        <v>245</v>
      </c>
    </row>
    <row r="101" spans="2:65" s="227" customFormat="1" ht="25.5" customHeight="1">
      <c r="B101" s="228"/>
      <c r="C101" s="315" t="s">
        <v>165</v>
      </c>
      <c r="D101" s="315" t="s">
        <v>119</v>
      </c>
      <c r="E101" s="316" t="s">
        <v>246</v>
      </c>
      <c r="F101" s="317" t="s">
        <v>856</v>
      </c>
      <c r="G101" s="318" t="s">
        <v>122</v>
      </c>
      <c r="H101" s="319">
        <v>20</v>
      </c>
      <c r="I101" s="206"/>
      <c r="J101" s="320">
        <f t="shared" si="10"/>
        <v>0</v>
      </c>
      <c r="K101" s="317" t="s">
        <v>795</v>
      </c>
      <c r="L101" s="228"/>
      <c r="M101" s="321" t="s">
        <v>5</v>
      </c>
      <c r="N101" s="322" t="s">
        <v>42</v>
      </c>
      <c r="O101" s="323">
        <v>0.78900000000000003</v>
      </c>
      <c r="P101" s="323">
        <f t="shared" si="11"/>
        <v>15.780000000000001</v>
      </c>
      <c r="Q101" s="323">
        <v>3.64E-3</v>
      </c>
      <c r="R101" s="323">
        <f t="shared" si="12"/>
        <v>7.2800000000000004E-2</v>
      </c>
      <c r="S101" s="323">
        <v>0</v>
      </c>
      <c r="T101" s="324">
        <f t="shared" si="13"/>
        <v>0</v>
      </c>
      <c r="AR101" s="215" t="s">
        <v>123</v>
      </c>
      <c r="AT101" s="215" t="s">
        <v>119</v>
      </c>
      <c r="AU101" s="215" t="s">
        <v>80</v>
      </c>
      <c r="AY101" s="215" t="s">
        <v>116</v>
      </c>
      <c r="BE101" s="325">
        <f t="shared" si="14"/>
        <v>0</v>
      </c>
      <c r="BF101" s="325">
        <f t="shared" si="15"/>
        <v>0</v>
      </c>
      <c r="BG101" s="325">
        <f t="shared" si="16"/>
        <v>0</v>
      </c>
      <c r="BH101" s="325">
        <f t="shared" si="17"/>
        <v>0</v>
      </c>
      <c r="BI101" s="325">
        <f t="shared" si="18"/>
        <v>0</v>
      </c>
      <c r="BJ101" s="215" t="s">
        <v>22</v>
      </c>
      <c r="BK101" s="325">
        <f t="shared" si="19"/>
        <v>0</v>
      </c>
      <c r="BL101" s="215" t="s">
        <v>123</v>
      </c>
      <c r="BM101" s="215" t="s">
        <v>247</v>
      </c>
    </row>
    <row r="102" spans="2:65" s="227" customFormat="1" ht="16.5" customHeight="1">
      <c r="B102" s="228"/>
      <c r="C102" s="315" t="s">
        <v>168</v>
      </c>
      <c r="D102" s="315" t="s">
        <v>119</v>
      </c>
      <c r="E102" s="316" t="s">
        <v>248</v>
      </c>
      <c r="F102" s="317" t="s">
        <v>249</v>
      </c>
      <c r="G102" s="318" t="s">
        <v>122</v>
      </c>
      <c r="H102" s="319">
        <v>30</v>
      </c>
      <c r="I102" s="206"/>
      <c r="J102" s="320">
        <f t="shared" si="10"/>
        <v>0</v>
      </c>
      <c r="K102" s="317" t="s">
        <v>795</v>
      </c>
      <c r="L102" s="228"/>
      <c r="M102" s="321" t="s">
        <v>5</v>
      </c>
      <c r="N102" s="322" t="s">
        <v>42</v>
      </c>
      <c r="O102" s="323">
        <v>0.13400000000000001</v>
      </c>
      <c r="P102" s="323">
        <f t="shared" si="11"/>
        <v>4.0200000000000005</v>
      </c>
      <c r="Q102" s="323">
        <v>4.0000000000000002E-4</v>
      </c>
      <c r="R102" s="323">
        <f t="shared" si="12"/>
        <v>1.2E-2</v>
      </c>
      <c r="S102" s="323">
        <v>0</v>
      </c>
      <c r="T102" s="324">
        <f t="shared" si="13"/>
        <v>0</v>
      </c>
      <c r="AR102" s="215" t="s">
        <v>123</v>
      </c>
      <c r="AT102" s="215" t="s">
        <v>119</v>
      </c>
      <c r="AU102" s="215" t="s">
        <v>80</v>
      </c>
      <c r="AY102" s="215" t="s">
        <v>116</v>
      </c>
      <c r="BE102" s="325">
        <f t="shared" si="14"/>
        <v>0</v>
      </c>
      <c r="BF102" s="325">
        <f t="shared" si="15"/>
        <v>0</v>
      </c>
      <c r="BG102" s="325">
        <f t="shared" si="16"/>
        <v>0</v>
      </c>
      <c r="BH102" s="325">
        <f t="shared" si="17"/>
        <v>0</v>
      </c>
      <c r="BI102" s="325">
        <f t="shared" si="18"/>
        <v>0</v>
      </c>
      <c r="BJ102" s="215" t="s">
        <v>22</v>
      </c>
      <c r="BK102" s="325">
        <f t="shared" si="19"/>
        <v>0</v>
      </c>
      <c r="BL102" s="215" t="s">
        <v>123</v>
      </c>
      <c r="BM102" s="215" t="s">
        <v>250</v>
      </c>
    </row>
    <row r="103" spans="2:65" s="227" customFormat="1" ht="25.5" customHeight="1">
      <c r="B103" s="228"/>
      <c r="C103" s="315" t="s">
        <v>172</v>
      </c>
      <c r="D103" s="315" t="s">
        <v>119</v>
      </c>
      <c r="E103" s="316" t="s">
        <v>251</v>
      </c>
      <c r="F103" s="317" t="s">
        <v>852</v>
      </c>
      <c r="G103" s="318" t="s">
        <v>131</v>
      </c>
      <c r="H103" s="319">
        <v>1</v>
      </c>
      <c r="I103" s="206"/>
      <c r="J103" s="320">
        <f t="shared" si="10"/>
        <v>0</v>
      </c>
      <c r="K103" s="317" t="s">
        <v>795</v>
      </c>
      <c r="L103" s="228"/>
      <c r="M103" s="321" t="s">
        <v>5</v>
      </c>
      <c r="N103" s="322" t="s">
        <v>42</v>
      </c>
      <c r="O103" s="323">
        <v>0.11</v>
      </c>
      <c r="P103" s="323">
        <f t="shared" si="11"/>
        <v>0.11</v>
      </c>
      <c r="Q103" s="323">
        <v>6.0000000000000002E-5</v>
      </c>
      <c r="R103" s="323">
        <f t="shared" si="12"/>
        <v>6.0000000000000002E-5</v>
      </c>
      <c r="S103" s="323">
        <v>0</v>
      </c>
      <c r="T103" s="324">
        <f t="shared" si="13"/>
        <v>0</v>
      </c>
      <c r="AR103" s="215" t="s">
        <v>123</v>
      </c>
      <c r="AT103" s="215" t="s">
        <v>119</v>
      </c>
      <c r="AU103" s="215" t="s">
        <v>80</v>
      </c>
      <c r="AY103" s="215" t="s">
        <v>116</v>
      </c>
      <c r="BE103" s="325">
        <f t="shared" si="14"/>
        <v>0</v>
      </c>
      <c r="BF103" s="325">
        <f t="shared" si="15"/>
        <v>0</v>
      </c>
      <c r="BG103" s="325">
        <f t="shared" si="16"/>
        <v>0</v>
      </c>
      <c r="BH103" s="325">
        <f t="shared" si="17"/>
        <v>0</v>
      </c>
      <c r="BI103" s="325">
        <f t="shared" si="18"/>
        <v>0</v>
      </c>
      <c r="BJ103" s="215" t="s">
        <v>22</v>
      </c>
      <c r="BK103" s="325">
        <f t="shared" si="19"/>
        <v>0</v>
      </c>
      <c r="BL103" s="215" t="s">
        <v>123</v>
      </c>
      <c r="BM103" s="215" t="s">
        <v>252</v>
      </c>
    </row>
    <row r="104" spans="2:65" s="227" customFormat="1" ht="25.5" customHeight="1">
      <c r="B104" s="228"/>
      <c r="C104" s="315" t="s">
        <v>11</v>
      </c>
      <c r="D104" s="315" t="s">
        <v>119</v>
      </c>
      <c r="E104" s="316" t="s">
        <v>253</v>
      </c>
      <c r="F104" s="317" t="s">
        <v>853</v>
      </c>
      <c r="G104" s="318" t="s">
        <v>131</v>
      </c>
      <c r="H104" s="319">
        <v>2</v>
      </c>
      <c r="I104" s="206"/>
      <c r="J104" s="320">
        <f t="shared" si="10"/>
        <v>0</v>
      </c>
      <c r="K104" s="317" t="s">
        <v>795</v>
      </c>
      <c r="L104" s="228"/>
      <c r="M104" s="321" t="s">
        <v>5</v>
      </c>
      <c r="N104" s="322" t="s">
        <v>42</v>
      </c>
      <c r="O104" s="323">
        <v>0.17399999999999999</v>
      </c>
      <c r="P104" s="323">
        <f t="shared" si="11"/>
        <v>0.34799999999999998</v>
      </c>
      <c r="Q104" s="323">
        <v>3.6000000000000002E-4</v>
      </c>
      <c r="R104" s="323">
        <f t="shared" si="12"/>
        <v>7.2000000000000005E-4</v>
      </c>
      <c r="S104" s="323">
        <v>0</v>
      </c>
      <c r="T104" s="324">
        <f t="shared" si="13"/>
        <v>0</v>
      </c>
      <c r="AR104" s="215" t="s">
        <v>123</v>
      </c>
      <c r="AT104" s="215" t="s">
        <v>119</v>
      </c>
      <c r="AU104" s="215" t="s">
        <v>80</v>
      </c>
      <c r="AY104" s="215" t="s">
        <v>116</v>
      </c>
      <c r="BE104" s="325">
        <f t="shared" si="14"/>
        <v>0</v>
      </c>
      <c r="BF104" s="325">
        <f t="shared" si="15"/>
        <v>0</v>
      </c>
      <c r="BG104" s="325">
        <f t="shared" si="16"/>
        <v>0</v>
      </c>
      <c r="BH104" s="325">
        <f t="shared" si="17"/>
        <v>0</v>
      </c>
      <c r="BI104" s="325">
        <f t="shared" si="18"/>
        <v>0</v>
      </c>
      <c r="BJ104" s="215" t="s">
        <v>22</v>
      </c>
      <c r="BK104" s="325">
        <f t="shared" si="19"/>
        <v>0</v>
      </c>
      <c r="BL104" s="215" t="s">
        <v>123</v>
      </c>
      <c r="BM104" s="215" t="s">
        <v>254</v>
      </c>
    </row>
    <row r="105" spans="2:65" s="227" customFormat="1" ht="16.5" customHeight="1">
      <c r="B105" s="228"/>
      <c r="C105" s="315" t="s">
        <v>123</v>
      </c>
      <c r="D105" s="315" t="s">
        <v>119</v>
      </c>
      <c r="E105" s="316" t="s">
        <v>255</v>
      </c>
      <c r="F105" s="317" t="s">
        <v>256</v>
      </c>
      <c r="G105" s="318" t="s">
        <v>131</v>
      </c>
      <c r="H105" s="319">
        <v>1</v>
      </c>
      <c r="I105" s="206"/>
      <c r="J105" s="320">
        <f t="shared" si="10"/>
        <v>0</v>
      </c>
      <c r="K105" s="317" t="s">
        <v>795</v>
      </c>
      <c r="L105" s="228"/>
      <c r="M105" s="321" t="s">
        <v>5</v>
      </c>
      <c r="N105" s="322" t="s">
        <v>42</v>
      </c>
      <c r="O105" s="323">
        <v>8.3000000000000004E-2</v>
      </c>
      <c r="P105" s="323">
        <f t="shared" si="11"/>
        <v>8.3000000000000004E-2</v>
      </c>
      <c r="Q105" s="323">
        <v>2.2000000000000001E-4</v>
      </c>
      <c r="R105" s="323">
        <f t="shared" si="12"/>
        <v>2.2000000000000001E-4</v>
      </c>
      <c r="S105" s="323">
        <v>0</v>
      </c>
      <c r="T105" s="324">
        <f t="shared" si="13"/>
        <v>0</v>
      </c>
      <c r="AR105" s="215" t="s">
        <v>123</v>
      </c>
      <c r="AT105" s="215" t="s">
        <v>119</v>
      </c>
      <c r="AU105" s="215" t="s">
        <v>80</v>
      </c>
      <c r="AY105" s="215" t="s">
        <v>116</v>
      </c>
      <c r="BE105" s="325">
        <f t="shared" si="14"/>
        <v>0</v>
      </c>
      <c r="BF105" s="325">
        <f t="shared" si="15"/>
        <v>0</v>
      </c>
      <c r="BG105" s="325">
        <f t="shared" si="16"/>
        <v>0</v>
      </c>
      <c r="BH105" s="325">
        <f t="shared" si="17"/>
        <v>0</v>
      </c>
      <c r="BI105" s="325">
        <f t="shared" si="18"/>
        <v>0</v>
      </c>
      <c r="BJ105" s="215" t="s">
        <v>22</v>
      </c>
      <c r="BK105" s="325">
        <f t="shared" si="19"/>
        <v>0</v>
      </c>
      <c r="BL105" s="215" t="s">
        <v>123</v>
      </c>
      <c r="BM105" s="215" t="s">
        <v>257</v>
      </c>
    </row>
    <row r="106" spans="2:65" s="227" customFormat="1" ht="16.5" customHeight="1">
      <c r="B106" s="228"/>
      <c r="C106" s="315" t="s">
        <v>182</v>
      </c>
      <c r="D106" s="315" t="s">
        <v>119</v>
      </c>
      <c r="E106" s="316" t="s">
        <v>258</v>
      </c>
      <c r="F106" s="317" t="s">
        <v>854</v>
      </c>
      <c r="G106" s="318" t="s">
        <v>131</v>
      </c>
      <c r="H106" s="319">
        <v>1</v>
      </c>
      <c r="I106" s="206"/>
      <c r="J106" s="320">
        <f t="shared" si="10"/>
        <v>0</v>
      </c>
      <c r="K106" s="317" t="s">
        <v>795</v>
      </c>
      <c r="L106" s="228"/>
      <c r="M106" s="321" t="s">
        <v>5</v>
      </c>
      <c r="N106" s="322" t="s">
        <v>42</v>
      </c>
      <c r="O106" s="323">
        <v>0.20699999999999999</v>
      </c>
      <c r="P106" s="323">
        <f t="shared" si="11"/>
        <v>0.20699999999999999</v>
      </c>
      <c r="Q106" s="323">
        <v>1.7000000000000001E-4</v>
      </c>
      <c r="R106" s="323">
        <f t="shared" si="12"/>
        <v>1.7000000000000001E-4</v>
      </c>
      <c r="S106" s="323">
        <v>0</v>
      </c>
      <c r="T106" s="324">
        <f t="shared" si="13"/>
        <v>0</v>
      </c>
      <c r="AR106" s="215" t="s">
        <v>123</v>
      </c>
      <c r="AT106" s="215" t="s">
        <v>119</v>
      </c>
      <c r="AU106" s="215" t="s">
        <v>80</v>
      </c>
      <c r="AY106" s="215" t="s">
        <v>116</v>
      </c>
      <c r="BE106" s="325">
        <f t="shared" si="14"/>
        <v>0</v>
      </c>
      <c r="BF106" s="325">
        <f t="shared" si="15"/>
        <v>0</v>
      </c>
      <c r="BG106" s="325">
        <f t="shared" si="16"/>
        <v>0</v>
      </c>
      <c r="BH106" s="325">
        <f t="shared" si="17"/>
        <v>0</v>
      </c>
      <c r="BI106" s="325">
        <f t="shared" si="18"/>
        <v>0</v>
      </c>
      <c r="BJ106" s="215" t="s">
        <v>22</v>
      </c>
      <c r="BK106" s="325">
        <f t="shared" si="19"/>
        <v>0</v>
      </c>
      <c r="BL106" s="215" t="s">
        <v>123</v>
      </c>
      <c r="BM106" s="215" t="s">
        <v>259</v>
      </c>
    </row>
    <row r="107" spans="2:65" s="227" customFormat="1" ht="16.5" customHeight="1">
      <c r="B107" s="228"/>
      <c r="C107" s="315" t="s">
        <v>186</v>
      </c>
      <c r="D107" s="315" t="s">
        <v>119</v>
      </c>
      <c r="E107" s="316" t="s">
        <v>260</v>
      </c>
      <c r="F107" s="317" t="s">
        <v>855</v>
      </c>
      <c r="G107" s="318" t="s">
        <v>131</v>
      </c>
      <c r="H107" s="319">
        <v>1</v>
      </c>
      <c r="I107" s="206"/>
      <c r="J107" s="320">
        <f t="shared" si="10"/>
        <v>0</v>
      </c>
      <c r="K107" s="317" t="s">
        <v>795</v>
      </c>
      <c r="L107" s="228"/>
      <c r="M107" s="321" t="s">
        <v>5</v>
      </c>
      <c r="N107" s="322" t="s">
        <v>42</v>
      </c>
      <c r="O107" s="323">
        <v>0.42399999999999999</v>
      </c>
      <c r="P107" s="323">
        <f t="shared" si="11"/>
        <v>0.42399999999999999</v>
      </c>
      <c r="Q107" s="323">
        <v>7.6000000000000004E-4</v>
      </c>
      <c r="R107" s="323">
        <f t="shared" si="12"/>
        <v>7.6000000000000004E-4</v>
      </c>
      <c r="S107" s="323">
        <v>0</v>
      </c>
      <c r="T107" s="324">
        <f t="shared" si="13"/>
        <v>0</v>
      </c>
      <c r="AR107" s="215" t="s">
        <v>123</v>
      </c>
      <c r="AT107" s="215" t="s">
        <v>119</v>
      </c>
      <c r="AU107" s="215" t="s">
        <v>80</v>
      </c>
      <c r="AY107" s="215" t="s">
        <v>116</v>
      </c>
      <c r="BE107" s="325">
        <f t="shared" si="14"/>
        <v>0</v>
      </c>
      <c r="BF107" s="325">
        <f t="shared" si="15"/>
        <v>0</v>
      </c>
      <c r="BG107" s="325">
        <f t="shared" si="16"/>
        <v>0</v>
      </c>
      <c r="BH107" s="325">
        <f t="shared" si="17"/>
        <v>0</v>
      </c>
      <c r="BI107" s="325">
        <f t="shared" si="18"/>
        <v>0</v>
      </c>
      <c r="BJ107" s="215" t="s">
        <v>22</v>
      </c>
      <c r="BK107" s="325">
        <f t="shared" si="19"/>
        <v>0</v>
      </c>
      <c r="BL107" s="215" t="s">
        <v>123</v>
      </c>
      <c r="BM107" s="215" t="s">
        <v>261</v>
      </c>
    </row>
    <row r="108" spans="2:65" s="227" customFormat="1" ht="25.5" customHeight="1">
      <c r="B108" s="228"/>
      <c r="C108" s="315" t="s">
        <v>193</v>
      </c>
      <c r="D108" s="315" t="s">
        <v>119</v>
      </c>
      <c r="E108" s="316" t="s">
        <v>262</v>
      </c>
      <c r="F108" s="317" t="s">
        <v>801</v>
      </c>
      <c r="G108" s="318" t="s">
        <v>131</v>
      </c>
      <c r="H108" s="319">
        <v>1</v>
      </c>
      <c r="I108" s="206"/>
      <c r="J108" s="320">
        <f t="shared" si="10"/>
        <v>0</v>
      </c>
      <c r="K108" s="317" t="s">
        <v>795</v>
      </c>
      <c r="L108" s="228"/>
      <c r="M108" s="321" t="s">
        <v>5</v>
      </c>
      <c r="N108" s="322" t="s">
        <v>42</v>
      </c>
      <c r="O108" s="323">
        <v>0.2</v>
      </c>
      <c r="P108" s="323">
        <f t="shared" si="11"/>
        <v>0.2</v>
      </c>
      <c r="Q108" s="323">
        <v>3.0000000000000001E-5</v>
      </c>
      <c r="R108" s="323">
        <f t="shared" si="12"/>
        <v>3.0000000000000001E-5</v>
      </c>
      <c r="S108" s="323">
        <v>0</v>
      </c>
      <c r="T108" s="324">
        <f t="shared" si="13"/>
        <v>0</v>
      </c>
      <c r="AR108" s="215" t="s">
        <v>123</v>
      </c>
      <c r="AT108" s="215" t="s">
        <v>119</v>
      </c>
      <c r="AU108" s="215" t="s">
        <v>80</v>
      </c>
      <c r="AY108" s="215" t="s">
        <v>116</v>
      </c>
      <c r="BE108" s="325">
        <f t="shared" si="14"/>
        <v>0</v>
      </c>
      <c r="BF108" s="325">
        <f t="shared" si="15"/>
        <v>0</v>
      </c>
      <c r="BG108" s="325">
        <f t="shared" si="16"/>
        <v>0</v>
      </c>
      <c r="BH108" s="325">
        <f t="shared" si="17"/>
        <v>0</v>
      </c>
      <c r="BI108" s="325">
        <f t="shared" si="18"/>
        <v>0</v>
      </c>
      <c r="BJ108" s="215" t="s">
        <v>22</v>
      </c>
      <c r="BK108" s="325">
        <f t="shared" si="19"/>
        <v>0</v>
      </c>
      <c r="BL108" s="215" t="s">
        <v>123</v>
      </c>
      <c r="BM108" s="215" t="s">
        <v>263</v>
      </c>
    </row>
    <row r="109" spans="2:65" s="227" customFormat="1" ht="25.5" customHeight="1">
      <c r="B109" s="228"/>
      <c r="C109" s="315" t="s">
        <v>197</v>
      </c>
      <c r="D109" s="315" t="s">
        <v>119</v>
      </c>
      <c r="E109" s="316" t="s">
        <v>264</v>
      </c>
      <c r="F109" s="317" t="s">
        <v>802</v>
      </c>
      <c r="G109" s="318" t="s">
        <v>131</v>
      </c>
      <c r="H109" s="319">
        <v>2</v>
      </c>
      <c r="I109" s="206"/>
      <c r="J109" s="320">
        <f t="shared" si="10"/>
        <v>0</v>
      </c>
      <c r="K109" s="317" t="s">
        <v>795</v>
      </c>
      <c r="L109" s="228"/>
      <c r="M109" s="321" t="s">
        <v>5</v>
      </c>
      <c r="N109" s="322" t="s">
        <v>42</v>
      </c>
      <c r="O109" s="323">
        <v>0.2</v>
      </c>
      <c r="P109" s="323">
        <f t="shared" si="11"/>
        <v>0.4</v>
      </c>
      <c r="Q109" s="323">
        <v>3.5E-4</v>
      </c>
      <c r="R109" s="323">
        <f t="shared" si="12"/>
        <v>6.9999999999999999E-4</v>
      </c>
      <c r="S109" s="323">
        <v>0</v>
      </c>
      <c r="T109" s="324">
        <f t="shared" si="13"/>
        <v>0</v>
      </c>
      <c r="AR109" s="215" t="s">
        <v>123</v>
      </c>
      <c r="AT109" s="215" t="s">
        <v>119</v>
      </c>
      <c r="AU109" s="215" t="s">
        <v>80</v>
      </c>
      <c r="AY109" s="215" t="s">
        <v>116</v>
      </c>
      <c r="BE109" s="325">
        <f t="shared" si="14"/>
        <v>0</v>
      </c>
      <c r="BF109" s="325">
        <f t="shared" si="15"/>
        <v>0</v>
      </c>
      <c r="BG109" s="325">
        <f t="shared" si="16"/>
        <v>0</v>
      </c>
      <c r="BH109" s="325">
        <f t="shared" si="17"/>
        <v>0</v>
      </c>
      <c r="BI109" s="325">
        <f t="shared" si="18"/>
        <v>0</v>
      </c>
      <c r="BJ109" s="215" t="s">
        <v>22</v>
      </c>
      <c r="BK109" s="325">
        <f t="shared" si="19"/>
        <v>0</v>
      </c>
      <c r="BL109" s="215" t="s">
        <v>123</v>
      </c>
      <c r="BM109" s="215" t="s">
        <v>265</v>
      </c>
    </row>
    <row r="110" spans="2:65" s="227" customFormat="1" ht="25.5" customHeight="1">
      <c r="B110" s="228"/>
      <c r="C110" s="315" t="s">
        <v>10</v>
      </c>
      <c r="D110" s="315" t="s">
        <v>119</v>
      </c>
      <c r="E110" s="316" t="s">
        <v>266</v>
      </c>
      <c r="F110" s="317" t="s">
        <v>803</v>
      </c>
      <c r="G110" s="318" t="s">
        <v>131</v>
      </c>
      <c r="H110" s="319">
        <v>3</v>
      </c>
      <c r="I110" s="206"/>
      <c r="J110" s="320">
        <f t="shared" si="10"/>
        <v>0</v>
      </c>
      <c r="K110" s="317" t="s">
        <v>795</v>
      </c>
      <c r="L110" s="228"/>
      <c r="M110" s="321" t="s">
        <v>5</v>
      </c>
      <c r="N110" s="322" t="s">
        <v>42</v>
      </c>
      <c r="O110" s="323">
        <v>0.41</v>
      </c>
      <c r="P110" s="323">
        <f t="shared" si="11"/>
        <v>1.23</v>
      </c>
      <c r="Q110" s="323">
        <v>1.8600000000000001E-3</v>
      </c>
      <c r="R110" s="323">
        <f t="shared" si="12"/>
        <v>5.5799999999999999E-3</v>
      </c>
      <c r="S110" s="323">
        <v>0</v>
      </c>
      <c r="T110" s="324">
        <f t="shared" si="13"/>
        <v>0</v>
      </c>
      <c r="AR110" s="215" t="s">
        <v>123</v>
      </c>
      <c r="AT110" s="215" t="s">
        <v>119</v>
      </c>
      <c r="AU110" s="215" t="s">
        <v>80</v>
      </c>
      <c r="AY110" s="215" t="s">
        <v>116</v>
      </c>
      <c r="BE110" s="325">
        <f t="shared" si="14"/>
        <v>0</v>
      </c>
      <c r="BF110" s="325">
        <f t="shared" si="15"/>
        <v>0</v>
      </c>
      <c r="BG110" s="325">
        <f t="shared" si="16"/>
        <v>0</v>
      </c>
      <c r="BH110" s="325">
        <f t="shared" si="17"/>
        <v>0</v>
      </c>
      <c r="BI110" s="325">
        <f t="shared" si="18"/>
        <v>0</v>
      </c>
      <c r="BJ110" s="215" t="s">
        <v>22</v>
      </c>
      <c r="BK110" s="325">
        <f t="shared" si="19"/>
        <v>0</v>
      </c>
      <c r="BL110" s="215" t="s">
        <v>123</v>
      </c>
      <c r="BM110" s="215" t="s">
        <v>267</v>
      </c>
    </row>
    <row r="111" spans="2:65" s="227" customFormat="1" ht="25.5" customHeight="1">
      <c r="B111" s="228"/>
      <c r="C111" s="315" t="s">
        <v>268</v>
      </c>
      <c r="D111" s="315" t="s">
        <v>119</v>
      </c>
      <c r="E111" s="316" t="s">
        <v>269</v>
      </c>
      <c r="F111" s="317" t="s">
        <v>804</v>
      </c>
      <c r="G111" s="318" t="s">
        <v>131</v>
      </c>
      <c r="H111" s="319">
        <v>1</v>
      </c>
      <c r="I111" s="206"/>
      <c r="J111" s="320">
        <f t="shared" si="10"/>
        <v>0</v>
      </c>
      <c r="K111" s="317" t="s">
        <v>795</v>
      </c>
      <c r="L111" s="228"/>
      <c r="M111" s="321" t="s">
        <v>5</v>
      </c>
      <c r="N111" s="322" t="s">
        <v>42</v>
      </c>
      <c r="O111" s="323">
        <v>0.2</v>
      </c>
      <c r="P111" s="323">
        <f t="shared" si="11"/>
        <v>0.2</v>
      </c>
      <c r="Q111" s="323">
        <v>1.6000000000000001E-4</v>
      </c>
      <c r="R111" s="323">
        <f t="shared" si="12"/>
        <v>1.6000000000000001E-4</v>
      </c>
      <c r="S111" s="323">
        <v>0</v>
      </c>
      <c r="T111" s="324">
        <f t="shared" si="13"/>
        <v>0</v>
      </c>
      <c r="AR111" s="215" t="s">
        <v>123</v>
      </c>
      <c r="AT111" s="215" t="s">
        <v>119</v>
      </c>
      <c r="AU111" s="215" t="s">
        <v>80</v>
      </c>
      <c r="AY111" s="215" t="s">
        <v>116</v>
      </c>
      <c r="BE111" s="325">
        <f t="shared" si="14"/>
        <v>0</v>
      </c>
      <c r="BF111" s="325">
        <f t="shared" si="15"/>
        <v>0</v>
      </c>
      <c r="BG111" s="325">
        <f t="shared" si="16"/>
        <v>0</v>
      </c>
      <c r="BH111" s="325">
        <f t="shared" si="17"/>
        <v>0</v>
      </c>
      <c r="BI111" s="325">
        <f t="shared" si="18"/>
        <v>0</v>
      </c>
      <c r="BJ111" s="215" t="s">
        <v>22</v>
      </c>
      <c r="BK111" s="325">
        <f t="shared" si="19"/>
        <v>0</v>
      </c>
      <c r="BL111" s="215" t="s">
        <v>123</v>
      </c>
      <c r="BM111" s="215" t="s">
        <v>270</v>
      </c>
    </row>
    <row r="112" spans="2:65" s="227" customFormat="1" ht="25.5" customHeight="1">
      <c r="B112" s="228"/>
      <c r="C112" s="315" t="s">
        <v>271</v>
      </c>
      <c r="D112" s="315" t="s">
        <v>119</v>
      </c>
      <c r="E112" s="316" t="s">
        <v>272</v>
      </c>
      <c r="F112" s="317" t="s">
        <v>273</v>
      </c>
      <c r="G112" s="318" t="s">
        <v>122</v>
      </c>
      <c r="H112" s="319">
        <v>35</v>
      </c>
      <c r="I112" s="206"/>
      <c r="J112" s="320">
        <f t="shared" si="10"/>
        <v>0</v>
      </c>
      <c r="K112" s="317" t="s">
        <v>795</v>
      </c>
      <c r="L112" s="228"/>
      <c r="M112" s="321" t="s">
        <v>5</v>
      </c>
      <c r="N112" s="322" t="s">
        <v>42</v>
      </c>
      <c r="O112" s="323">
        <v>6.7000000000000004E-2</v>
      </c>
      <c r="P112" s="323">
        <f t="shared" si="11"/>
        <v>2.3450000000000002</v>
      </c>
      <c r="Q112" s="323">
        <v>1.9000000000000001E-4</v>
      </c>
      <c r="R112" s="323">
        <f t="shared" si="12"/>
        <v>6.6500000000000005E-3</v>
      </c>
      <c r="S112" s="323">
        <v>0</v>
      </c>
      <c r="T112" s="324">
        <f t="shared" si="13"/>
        <v>0</v>
      </c>
      <c r="AR112" s="215" t="s">
        <v>123</v>
      </c>
      <c r="AT112" s="215" t="s">
        <v>119</v>
      </c>
      <c r="AU112" s="215" t="s">
        <v>80</v>
      </c>
      <c r="AY112" s="215" t="s">
        <v>116</v>
      </c>
      <c r="BE112" s="325">
        <f t="shared" si="14"/>
        <v>0</v>
      </c>
      <c r="BF112" s="325">
        <f t="shared" si="15"/>
        <v>0</v>
      </c>
      <c r="BG112" s="325">
        <f t="shared" si="16"/>
        <v>0</v>
      </c>
      <c r="BH112" s="325">
        <f t="shared" si="17"/>
        <v>0</v>
      </c>
      <c r="BI112" s="325">
        <f t="shared" si="18"/>
        <v>0</v>
      </c>
      <c r="BJ112" s="215" t="s">
        <v>22</v>
      </c>
      <c r="BK112" s="325">
        <f t="shared" si="19"/>
        <v>0</v>
      </c>
      <c r="BL112" s="215" t="s">
        <v>123</v>
      </c>
      <c r="BM112" s="215" t="s">
        <v>274</v>
      </c>
    </row>
    <row r="113" spans="2:65" s="227" customFormat="1" ht="25.5" customHeight="1">
      <c r="B113" s="228"/>
      <c r="C113" s="315" t="s">
        <v>275</v>
      </c>
      <c r="D113" s="315" t="s">
        <v>119</v>
      </c>
      <c r="E113" s="316" t="s">
        <v>276</v>
      </c>
      <c r="F113" s="317" t="s">
        <v>277</v>
      </c>
      <c r="G113" s="318" t="s">
        <v>122</v>
      </c>
      <c r="H113" s="319">
        <v>35</v>
      </c>
      <c r="I113" s="206"/>
      <c r="J113" s="320">
        <f t="shared" si="10"/>
        <v>0</v>
      </c>
      <c r="K113" s="317" t="s">
        <v>795</v>
      </c>
      <c r="L113" s="228"/>
      <c r="M113" s="321" t="s">
        <v>5</v>
      </c>
      <c r="N113" s="322" t="s">
        <v>42</v>
      </c>
      <c r="O113" s="323">
        <v>8.2000000000000003E-2</v>
      </c>
      <c r="P113" s="323">
        <f t="shared" si="11"/>
        <v>2.87</v>
      </c>
      <c r="Q113" s="323">
        <v>1.0000000000000001E-5</v>
      </c>
      <c r="R113" s="323">
        <f t="shared" si="12"/>
        <v>3.5000000000000005E-4</v>
      </c>
      <c r="S113" s="323">
        <v>0</v>
      </c>
      <c r="T113" s="324">
        <f t="shared" si="13"/>
        <v>0</v>
      </c>
      <c r="AR113" s="215" t="s">
        <v>123</v>
      </c>
      <c r="AT113" s="215" t="s">
        <v>119</v>
      </c>
      <c r="AU113" s="215" t="s">
        <v>80</v>
      </c>
      <c r="AY113" s="215" t="s">
        <v>116</v>
      </c>
      <c r="BE113" s="325">
        <f t="shared" si="14"/>
        <v>0</v>
      </c>
      <c r="BF113" s="325">
        <f t="shared" si="15"/>
        <v>0</v>
      </c>
      <c r="BG113" s="325">
        <f t="shared" si="16"/>
        <v>0</v>
      </c>
      <c r="BH113" s="325">
        <f t="shared" si="17"/>
        <v>0</v>
      </c>
      <c r="BI113" s="325">
        <f t="shared" si="18"/>
        <v>0</v>
      </c>
      <c r="BJ113" s="215" t="s">
        <v>22</v>
      </c>
      <c r="BK113" s="325">
        <f t="shared" si="19"/>
        <v>0</v>
      </c>
      <c r="BL113" s="215" t="s">
        <v>123</v>
      </c>
      <c r="BM113" s="215" t="s">
        <v>278</v>
      </c>
    </row>
    <row r="114" spans="2:65" s="227" customFormat="1" ht="16.5" customHeight="1">
      <c r="B114" s="228"/>
      <c r="C114" s="315" t="s">
        <v>279</v>
      </c>
      <c r="D114" s="315" t="s">
        <v>119</v>
      </c>
      <c r="E114" s="316" t="s">
        <v>280</v>
      </c>
      <c r="F114" s="317" t="s">
        <v>281</v>
      </c>
      <c r="G114" s="318" t="s">
        <v>131</v>
      </c>
      <c r="H114" s="319">
        <v>1</v>
      </c>
      <c r="I114" s="206"/>
      <c r="J114" s="320">
        <f t="shared" si="10"/>
        <v>0</v>
      </c>
      <c r="K114" s="317" t="s">
        <v>5</v>
      </c>
      <c r="L114" s="228"/>
      <c r="M114" s="321" t="s">
        <v>5</v>
      </c>
      <c r="N114" s="322" t="s">
        <v>42</v>
      </c>
      <c r="O114" s="323">
        <v>8.2000000000000003E-2</v>
      </c>
      <c r="P114" s="323">
        <f t="shared" si="11"/>
        <v>8.2000000000000003E-2</v>
      </c>
      <c r="Q114" s="323">
        <v>1.0000000000000001E-5</v>
      </c>
      <c r="R114" s="323">
        <f t="shared" si="12"/>
        <v>1.0000000000000001E-5</v>
      </c>
      <c r="S114" s="323">
        <v>0</v>
      </c>
      <c r="T114" s="324">
        <f t="shared" si="13"/>
        <v>0</v>
      </c>
      <c r="AR114" s="215" t="s">
        <v>123</v>
      </c>
      <c r="AT114" s="215" t="s">
        <v>119</v>
      </c>
      <c r="AU114" s="215" t="s">
        <v>80</v>
      </c>
      <c r="AY114" s="215" t="s">
        <v>116</v>
      </c>
      <c r="BE114" s="325">
        <f t="shared" si="14"/>
        <v>0</v>
      </c>
      <c r="BF114" s="325">
        <f t="shared" si="15"/>
        <v>0</v>
      </c>
      <c r="BG114" s="325">
        <f t="shared" si="16"/>
        <v>0</v>
      </c>
      <c r="BH114" s="325">
        <f t="shared" si="17"/>
        <v>0</v>
      </c>
      <c r="BI114" s="325">
        <f t="shared" si="18"/>
        <v>0</v>
      </c>
      <c r="BJ114" s="215" t="s">
        <v>22</v>
      </c>
      <c r="BK114" s="325">
        <f t="shared" si="19"/>
        <v>0</v>
      </c>
      <c r="BL114" s="215" t="s">
        <v>123</v>
      </c>
      <c r="BM114" s="215" t="s">
        <v>282</v>
      </c>
    </row>
    <row r="115" spans="2:65" s="227" customFormat="1" ht="16.5" customHeight="1">
      <c r="B115" s="228"/>
      <c r="C115" s="315" t="s">
        <v>283</v>
      </c>
      <c r="D115" s="315" t="s">
        <v>119</v>
      </c>
      <c r="E115" s="316" t="s">
        <v>284</v>
      </c>
      <c r="F115" s="317" t="s">
        <v>285</v>
      </c>
      <c r="G115" s="318" t="s">
        <v>131</v>
      </c>
      <c r="H115" s="319">
        <v>1</v>
      </c>
      <c r="I115" s="206"/>
      <c r="J115" s="320">
        <f t="shared" si="10"/>
        <v>0</v>
      </c>
      <c r="K115" s="317" t="s">
        <v>5</v>
      </c>
      <c r="L115" s="228"/>
      <c r="M115" s="321" t="s">
        <v>5</v>
      </c>
      <c r="N115" s="322" t="s">
        <v>42</v>
      </c>
      <c r="O115" s="323">
        <v>8.2000000000000003E-2</v>
      </c>
      <c r="P115" s="323">
        <f t="shared" si="11"/>
        <v>8.2000000000000003E-2</v>
      </c>
      <c r="Q115" s="323">
        <v>1.0000000000000001E-5</v>
      </c>
      <c r="R115" s="323">
        <f t="shared" si="12"/>
        <v>1.0000000000000001E-5</v>
      </c>
      <c r="S115" s="323">
        <v>0</v>
      </c>
      <c r="T115" s="324">
        <f t="shared" si="13"/>
        <v>0</v>
      </c>
      <c r="AR115" s="215" t="s">
        <v>123</v>
      </c>
      <c r="AT115" s="215" t="s">
        <v>119</v>
      </c>
      <c r="AU115" s="215" t="s">
        <v>80</v>
      </c>
      <c r="AY115" s="215" t="s">
        <v>116</v>
      </c>
      <c r="BE115" s="325">
        <f t="shared" si="14"/>
        <v>0</v>
      </c>
      <c r="BF115" s="325">
        <f t="shared" si="15"/>
        <v>0</v>
      </c>
      <c r="BG115" s="325">
        <f t="shared" si="16"/>
        <v>0</v>
      </c>
      <c r="BH115" s="325">
        <f t="shared" si="17"/>
        <v>0</v>
      </c>
      <c r="BI115" s="325">
        <f t="shared" si="18"/>
        <v>0</v>
      </c>
      <c r="BJ115" s="215" t="s">
        <v>22</v>
      </c>
      <c r="BK115" s="325">
        <f t="shared" si="19"/>
        <v>0</v>
      </c>
      <c r="BL115" s="215" t="s">
        <v>123</v>
      </c>
      <c r="BM115" s="215" t="s">
        <v>286</v>
      </c>
    </row>
    <row r="116" spans="2:65" s="227" customFormat="1" ht="38.25" customHeight="1">
      <c r="B116" s="228"/>
      <c r="C116" s="315" t="s">
        <v>287</v>
      </c>
      <c r="D116" s="315" t="s">
        <v>119</v>
      </c>
      <c r="E116" s="316" t="s">
        <v>288</v>
      </c>
      <c r="F116" s="317" t="s">
        <v>289</v>
      </c>
      <c r="G116" s="318" t="s">
        <v>189</v>
      </c>
      <c r="H116" s="319">
        <v>0.11</v>
      </c>
      <c r="I116" s="206"/>
      <c r="J116" s="320">
        <f t="shared" si="10"/>
        <v>0</v>
      </c>
      <c r="K116" s="317" t="s">
        <v>795</v>
      </c>
      <c r="L116" s="228"/>
      <c r="M116" s="321" t="s">
        <v>5</v>
      </c>
      <c r="N116" s="322" t="s">
        <v>42</v>
      </c>
      <c r="O116" s="323">
        <v>1.421</v>
      </c>
      <c r="P116" s="323">
        <f t="shared" si="11"/>
        <v>0.15631</v>
      </c>
      <c r="Q116" s="323">
        <v>0</v>
      </c>
      <c r="R116" s="323">
        <f t="shared" si="12"/>
        <v>0</v>
      </c>
      <c r="S116" s="323">
        <v>0</v>
      </c>
      <c r="T116" s="324">
        <f t="shared" si="13"/>
        <v>0</v>
      </c>
      <c r="AR116" s="215" t="s">
        <v>123</v>
      </c>
      <c r="AT116" s="215" t="s">
        <v>119</v>
      </c>
      <c r="AU116" s="215" t="s">
        <v>80</v>
      </c>
      <c r="AY116" s="215" t="s">
        <v>116</v>
      </c>
      <c r="BE116" s="325">
        <f t="shared" si="14"/>
        <v>0</v>
      </c>
      <c r="BF116" s="325">
        <f t="shared" si="15"/>
        <v>0</v>
      </c>
      <c r="BG116" s="325">
        <f t="shared" si="16"/>
        <v>0</v>
      </c>
      <c r="BH116" s="325">
        <f t="shared" si="17"/>
        <v>0</v>
      </c>
      <c r="BI116" s="325">
        <f t="shared" si="18"/>
        <v>0</v>
      </c>
      <c r="BJ116" s="215" t="s">
        <v>22</v>
      </c>
      <c r="BK116" s="325">
        <f t="shared" si="19"/>
        <v>0</v>
      </c>
      <c r="BL116" s="215" t="s">
        <v>123</v>
      </c>
      <c r="BM116" s="215" t="s">
        <v>290</v>
      </c>
    </row>
    <row r="117" spans="2:65" s="303" customFormat="1" ht="29.85" customHeight="1">
      <c r="B117" s="302"/>
      <c r="D117" s="304" t="s">
        <v>70</v>
      </c>
      <c r="E117" s="313" t="s">
        <v>291</v>
      </c>
      <c r="F117" s="313" t="s">
        <v>292</v>
      </c>
      <c r="J117" s="314">
        <f>BK117</f>
        <v>0</v>
      </c>
      <c r="L117" s="302"/>
      <c r="M117" s="307"/>
      <c r="N117" s="308"/>
      <c r="O117" s="308"/>
      <c r="P117" s="309">
        <f>SUM(P118:P130)</f>
        <v>198.77600899999999</v>
      </c>
      <c r="Q117" s="308"/>
      <c r="R117" s="309">
        <f>SUM(R118:R130)</f>
        <v>8.6890000000000009E-2</v>
      </c>
      <c r="S117" s="308"/>
      <c r="T117" s="310">
        <f>SUM(T118:T130)</f>
        <v>0</v>
      </c>
      <c r="AR117" s="304" t="s">
        <v>80</v>
      </c>
      <c r="AT117" s="311" t="s">
        <v>70</v>
      </c>
      <c r="AU117" s="311" t="s">
        <v>22</v>
      </c>
      <c r="AY117" s="304" t="s">
        <v>116</v>
      </c>
      <c r="BK117" s="312">
        <f>SUM(BK118:BK130)</f>
        <v>0</v>
      </c>
    </row>
    <row r="118" spans="2:65" s="227" customFormat="1" ht="25.5" customHeight="1">
      <c r="B118" s="228"/>
      <c r="C118" s="315" t="s">
        <v>293</v>
      </c>
      <c r="D118" s="315" t="s">
        <v>119</v>
      </c>
      <c r="E118" s="316" t="s">
        <v>294</v>
      </c>
      <c r="F118" s="317" t="s">
        <v>295</v>
      </c>
      <c r="G118" s="318" t="s">
        <v>140</v>
      </c>
      <c r="H118" s="319">
        <v>2</v>
      </c>
      <c r="I118" s="206"/>
      <c r="J118" s="320">
        <f t="shared" ref="J118:J130" si="20">ROUND(I118*H118,2)</f>
        <v>0</v>
      </c>
      <c r="K118" s="317" t="s">
        <v>795</v>
      </c>
      <c r="L118" s="228"/>
      <c r="M118" s="321" t="s">
        <v>5</v>
      </c>
      <c r="N118" s="322" t="s">
        <v>42</v>
      </c>
      <c r="O118" s="323">
        <v>6.2359999999999998</v>
      </c>
      <c r="P118" s="323">
        <f t="shared" ref="P118:P130" si="21">O118*H118</f>
        <v>12.472</v>
      </c>
      <c r="Q118" s="323">
        <v>2.5500000000000002E-3</v>
      </c>
      <c r="R118" s="323">
        <f t="shared" ref="R118:R130" si="22">Q118*H118</f>
        <v>5.1000000000000004E-3</v>
      </c>
      <c r="S118" s="323">
        <v>0</v>
      </c>
      <c r="T118" s="324">
        <f t="shared" ref="T118:T130" si="23">S118*H118</f>
        <v>0</v>
      </c>
      <c r="AR118" s="215" t="s">
        <v>123</v>
      </c>
      <c r="AT118" s="215" t="s">
        <v>119</v>
      </c>
      <c r="AU118" s="215" t="s">
        <v>80</v>
      </c>
      <c r="AY118" s="215" t="s">
        <v>116</v>
      </c>
      <c r="BE118" s="325">
        <f t="shared" ref="BE118:BE130" si="24">IF(N118="základní",J118,0)</f>
        <v>0</v>
      </c>
      <c r="BF118" s="325">
        <f t="shared" ref="BF118:BF130" si="25">IF(N118="snížená",J118,0)</f>
        <v>0</v>
      </c>
      <c r="BG118" s="325">
        <f t="shared" ref="BG118:BG130" si="26">IF(N118="zákl. přenesená",J118,0)</f>
        <v>0</v>
      </c>
      <c r="BH118" s="325">
        <f t="shared" ref="BH118:BH130" si="27">IF(N118="sníž. přenesená",J118,0)</f>
        <v>0</v>
      </c>
      <c r="BI118" s="325">
        <f t="shared" ref="BI118:BI130" si="28">IF(N118="nulová",J118,0)</f>
        <v>0</v>
      </c>
      <c r="BJ118" s="215" t="s">
        <v>22</v>
      </c>
      <c r="BK118" s="325">
        <f t="shared" ref="BK118:BK130" si="29">ROUND(I118*H118,2)</f>
        <v>0</v>
      </c>
      <c r="BL118" s="215" t="s">
        <v>123</v>
      </c>
      <c r="BM118" s="215" t="s">
        <v>296</v>
      </c>
    </row>
    <row r="119" spans="2:65" s="227" customFormat="1" ht="38.25" customHeight="1">
      <c r="B119" s="228"/>
      <c r="C119" s="315" t="s">
        <v>297</v>
      </c>
      <c r="D119" s="315" t="s">
        <v>119</v>
      </c>
      <c r="E119" s="316" t="s">
        <v>298</v>
      </c>
      <c r="F119" s="317" t="s">
        <v>805</v>
      </c>
      <c r="G119" s="318" t="s">
        <v>131</v>
      </c>
      <c r="H119" s="319">
        <v>1</v>
      </c>
      <c r="I119" s="206"/>
      <c r="J119" s="320">
        <f t="shared" si="20"/>
        <v>0</v>
      </c>
      <c r="K119" s="317" t="s">
        <v>5</v>
      </c>
      <c r="L119" s="228"/>
      <c r="M119" s="321" t="s">
        <v>5</v>
      </c>
      <c r="N119" s="322" t="s">
        <v>42</v>
      </c>
      <c r="O119" s="323">
        <v>6.2359999999999998</v>
      </c>
      <c r="P119" s="323">
        <f t="shared" si="21"/>
        <v>6.2359999999999998</v>
      </c>
      <c r="Q119" s="323">
        <v>2.5500000000000002E-3</v>
      </c>
      <c r="R119" s="323">
        <f t="shared" si="22"/>
        <v>2.5500000000000002E-3</v>
      </c>
      <c r="S119" s="323">
        <v>0</v>
      </c>
      <c r="T119" s="324">
        <f t="shared" si="23"/>
        <v>0</v>
      </c>
      <c r="AR119" s="215" t="s">
        <v>123</v>
      </c>
      <c r="AT119" s="215" t="s">
        <v>119</v>
      </c>
      <c r="AU119" s="215" t="s">
        <v>80</v>
      </c>
      <c r="AY119" s="215" t="s">
        <v>116</v>
      </c>
      <c r="BE119" s="325">
        <f t="shared" si="24"/>
        <v>0</v>
      </c>
      <c r="BF119" s="325">
        <f t="shared" si="25"/>
        <v>0</v>
      </c>
      <c r="BG119" s="325">
        <f t="shared" si="26"/>
        <v>0</v>
      </c>
      <c r="BH119" s="325">
        <f t="shared" si="27"/>
        <v>0</v>
      </c>
      <c r="BI119" s="325">
        <f t="shared" si="28"/>
        <v>0</v>
      </c>
      <c r="BJ119" s="215" t="s">
        <v>22</v>
      </c>
      <c r="BK119" s="325">
        <f t="shared" si="29"/>
        <v>0</v>
      </c>
      <c r="BL119" s="215" t="s">
        <v>123</v>
      </c>
      <c r="BM119" s="215" t="s">
        <v>299</v>
      </c>
    </row>
    <row r="120" spans="2:65" s="227" customFormat="1" ht="16.5" customHeight="1">
      <c r="B120" s="228"/>
      <c r="C120" s="315" t="s">
        <v>300</v>
      </c>
      <c r="D120" s="315" t="s">
        <v>119</v>
      </c>
      <c r="E120" s="316" t="s">
        <v>301</v>
      </c>
      <c r="F120" s="317" t="s">
        <v>302</v>
      </c>
      <c r="G120" s="318" t="s">
        <v>131</v>
      </c>
      <c r="H120" s="319">
        <v>1</v>
      </c>
      <c r="I120" s="206"/>
      <c r="J120" s="320">
        <f t="shared" si="20"/>
        <v>0</v>
      </c>
      <c r="K120" s="317" t="s">
        <v>5</v>
      </c>
      <c r="L120" s="228"/>
      <c r="M120" s="321" t="s">
        <v>5</v>
      </c>
      <c r="N120" s="322" t="s">
        <v>42</v>
      </c>
      <c r="O120" s="323">
        <v>6.2359999999999998</v>
      </c>
      <c r="P120" s="323">
        <f t="shared" si="21"/>
        <v>6.2359999999999998</v>
      </c>
      <c r="Q120" s="323">
        <v>2.5500000000000002E-3</v>
      </c>
      <c r="R120" s="323">
        <f t="shared" si="22"/>
        <v>2.5500000000000002E-3</v>
      </c>
      <c r="S120" s="323">
        <v>0</v>
      </c>
      <c r="T120" s="324">
        <f t="shared" si="23"/>
        <v>0</v>
      </c>
      <c r="AR120" s="215" t="s">
        <v>123</v>
      </c>
      <c r="AT120" s="215" t="s">
        <v>119</v>
      </c>
      <c r="AU120" s="215" t="s">
        <v>80</v>
      </c>
      <c r="AY120" s="215" t="s">
        <v>116</v>
      </c>
      <c r="BE120" s="325">
        <f t="shared" si="24"/>
        <v>0</v>
      </c>
      <c r="BF120" s="325">
        <f t="shared" si="25"/>
        <v>0</v>
      </c>
      <c r="BG120" s="325">
        <f t="shared" si="26"/>
        <v>0</v>
      </c>
      <c r="BH120" s="325">
        <f t="shared" si="27"/>
        <v>0</v>
      </c>
      <c r="BI120" s="325">
        <f t="shared" si="28"/>
        <v>0</v>
      </c>
      <c r="BJ120" s="215" t="s">
        <v>22</v>
      </c>
      <c r="BK120" s="325">
        <f t="shared" si="29"/>
        <v>0</v>
      </c>
      <c r="BL120" s="215" t="s">
        <v>123</v>
      </c>
      <c r="BM120" s="215" t="s">
        <v>303</v>
      </c>
    </row>
    <row r="121" spans="2:65" s="227" customFormat="1" ht="16.5" customHeight="1">
      <c r="B121" s="228"/>
      <c r="C121" s="315" t="s">
        <v>304</v>
      </c>
      <c r="D121" s="315" t="s">
        <v>119</v>
      </c>
      <c r="E121" s="316" t="s">
        <v>305</v>
      </c>
      <c r="F121" s="317" t="s">
        <v>306</v>
      </c>
      <c r="G121" s="318" t="s">
        <v>131</v>
      </c>
      <c r="H121" s="319">
        <v>1</v>
      </c>
      <c r="I121" s="206"/>
      <c r="J121" s="320">
        <f t="shared" si="20"/>
        <v>0</v>
      </c>
      <c r="K121" s="317" t="s">
        <v>5</v>
      </c>
      <c r="L121" s="228"/>
      <c r="M121" s="321" t="s">
        <v>5</v>
      </c>
      <c r="N121" s="322" t="s">
        <v>42</v>
      </c>
      <c r="O121" s="323">
        <v>6.2359999999999998</v>
      </c>
      <c r="P121" s="323">
        <f t="shared" si="21"/>
        <v>6.2359999999999998</v>
      </c>
      <c r="Q121" s="323">
        <v>2.5500000000000002E-3</v>
      </c>
      <c r="R121" s="323">
        <f t="shared" si="22"/>
        <v>2.5500000000000002E-3</v>
      </c>
      <c r="S121" s="323">
        <v>0</v>
      </c>
      <c r="T121" s="324">
        <f t="shared" si="23"/>
        <v>0</v>
      </c>
      <c r="AR121" s="215" t="s">
        <v>123</v>
      </c>
      <c r="AT121" s="215" t="s">
        <v>119</v>
      </c>
      <c r="AU121" s="215" t="s">
        <v>80</v>
      </c>
      <c r="AY121" s="215" t="s">
        <v>116</v>
      </c>
      <c r="BE121" s="325">
        <f t="shared" si="24"/>
        <v>0</v>
      </c>
      <c r="BF121" s="325">
        <f t="shared" si="25"/>
        <v>0</v>
      </c>
      <c r="BG121" s="325">
        <f t="shared" si="26"/>
        <v>0</v>
      </c>
      <c r="BH121" s="325">
        <f t="shared" si="27"/>
        <v>0</v>
      </c>
      <c r="BI121" s="325">
        <f t="shared" si="28"/>
        <v>0</v>
      </c>
      <c r="BJ121" s="215" t="s">
        <v>22</v>
      </c>
      <c r="BK121" s="325">
        <f t="shared" si="29"/>
        <v>0</v>
      </c>
      <c r="BL121" s="215" t="s">
        <v>123</v>
      </c>
      <c r="BM121" s="215" t="s">
        <v>307</v>
      </c>
    </row>
    <row r="122" spans="2:65" s="227" customFormat="1" ht="16.5" customHeight="1">
      <c r="B122" s="228"/>
      <c r="C122" s="315" t="s">
        <v>217</v>
      </c>
      <c r="D122" s="315" t="s">
        <v>119</v>
      </c>
      <c r="E122" s="316" t="s">
        <v>308</v>
      </c>
      <c r="F122" s="317" t="s">
        <v>309</v>
      </c>
      <c r="G122" s="318" t="s">
        <v>131</v>
      </c>
      <c r="H122" s="319">
        <v>1</v>
      </c>
      <c r="I122" s="206"/>
      <c r="J122" s="320">
        <f t="shared" si="20"/>
        <v>0</v>
      </c>
      <c r="K122" s="317" t="s">
        <v>5</v>
      </c>
      <c r="L122" s="228"/>
      <c r="M122" s="321" t="s">
        <v>5</v>
      </c>
      <c r="N122" s="322" t="s">
        <v>42</v>
      </c>
      <c r="O122" s="323">
        <v>6.2359999999999998</v>
      </c>
      <c r="P122" s="323">
        <f t="shared" si="21"/>
        <v>6.2359999999999998</v>
      </c>
      <c r="Q122" s="323">
        <v>2.5500000000000002E-3</v>
      </c>
      <c r="R122" s="323">
        <f t="shared" si="22"/>
        <v>2.5500000000000002E-3</v>
      </c>
      <c r="S122" s="323">
        <v>0</v>
      </c>
      <c r="T122" s="324">
        <f t="shared" si="23"/>
        <v>0</v>
      </c>
      <c r="AR122" s="215" t="s">
        <v>123</v>
      </c>
      <c r="AT122" s="215" t="s">
        <v>119</v>
      </c>
      <c r="AU122" s="215" t="s">
        <v>80</v>
      </c>
      <c r="AY122" s="215" t="s">
        <v>116</v>
      </c>
      <c r="BE122" s="325">
        <f t="shared" si="24"/>
        <v>0</v>
      </c>
      <c r="BF122" s="325">
        <f t="shared" si="25"/>
        <v>0</v>
      </c>
      <c r="BG122" s="325">
        <f t="shared" si="26"/>
        <v>0</v>
      </c>
      <c r="BH122" s="325">
        <f t="shared" si="27"/>
        <v>0</v>
      </c>
      <c r="BI122" s="325">
        <f t="shared" si="28"/>
        <v>0</v>
      </c>
      <c r="BJ122" s="215" t="s">
        <v>22</v>
      </c>
      <c r="BK122" s="325">
        <f t="shared" si="29"/>
        <v>0</v>
      </c>
      <c r="BL122" s="215" t="s">
        <v>123</v>
      </c>
      <c r="BM122" s="215" t="s">
        <v>310</v>
      </c>
    </row>
    <row r="123" spans="2:65" s="227" customFormat="1" ht="16.5" customHeight="1">
      <c r="B123" s="228"/>
      <c r="C123" s="315" t="s">
        <v>311</v>
      </c>
      <c r="D123" s="315" t="s">
        <v>119</v>
      </c>
      <c r="E123" s="316" t="s">
        <v>312</v>
      </c>
      <c r="F123" s="317" t="s">
        <v>313</v>
      </c>
      <c r="G123" s="318" t="s">
        <v>131</v>
      </c>
      <c r="H123" s="319">
        <v>1</v>
      </c>
      <c r="I123" s="206"/>
      <c r="J123" s="320">
        <f t="shared" si="20"/>
        <v>0</v>
      </c>
      <c r="K123" s="317" t="s">
        <v>5</v>
      </c>
      <c r="L123" s="228"/>
      <c r="M123" s="321" t="s">
        <v>5</v>
      </c>
      <c r="N123" s="322" t="s">
        <v>42</v>
      </c>
      <c r="O123" s="323">
        <v>6.2359999999999998</v>
      </c>
      <c r="P123" s="323">
        <f t="shared" si="21"/>
        <v>6.2359999999999998</v>
      </c>
      <c r="Q123" s="323">
        <v>2.5500000000000002E-3</v>
      </c>
      <c r="R123" s="323">
        <f t="shared" si="22"/>
        <v>2.5500000000000002E-3</v>
      </c>
      <c r="S123" s="323">
        <v>0</v>
      </c>
      <c r="T123" s="324">
        <f t="shared" si="23"/>
        <v>0</v>
      </c>
      <c r="AR123" s="215" t="s">
        <v>123</v>
      </c>
      <c r="AT123" s="215" t="s">
        <v>119</v>
      </c>
      <c r="AU123" s="215" t="s">
        <v>80</v>
      </c>
      <c r="AY123" s="215" t="s">
        <v>116</v>
      </c>
      <c r="BE123" s="325">
        <f t="shared" si="24"/>
        <v>0</v>
      </c>
      <c r="BF123" s="325">
        <f t="shared" si="25"/>
        <v>0</v>
      </c>
      <c r="BG123" s="325">
        <f t="shared" si="26"/>
        <v>0</v>
      </c>
      <c r="BH123" s="325">
        <f t="shared" si="27"/>
        <v>0</v>
      </c>
      <c r="BI123" s="325">
        <f t="shared" si="28"/>
        <v>0</v>
      </c>
      <c r="BJ123" s="215" t="s">
        <v>22</v>
      </c>
      <c r="BK123" s="325">
        <f t="shared" si="29"/>
        <v>0</v>
      </c>
      <c r="BL123" s="215" t="s">
        <v>123</v>
      </c>
      <c r="BM123" s="215" t="s">
        <v>314</v>
      </c>
    </row>
    <row r="124" spans="2:65" s="227" customFormat="1" ht="16.5" customHeight="1">
      <c r="B124" s="228"/>
      <c r="C124" s="315" t="s">
        <v>315</v>
      </c>
      <c r="D124" s="315" t="s">
        <v>119</v>
      </c>
      <c r="E124" s="316" t="s">
        <v>316</v>
      </c>
      <c r="F124" s="317" t="s">
        <v>851</v>
      </c>
      <c r="G124" s="318" t="s">
        <v>131</v>
      </c>
      <c r="H124" s="319">
        <v>3</v>
      </c>
      <c r="I124" s="206"/>
      <c r="J124" s="320">
        <f t="shared" si="20"/>
        <v>0</v>
      </c>
      <c r="K124" s="317" t="s">
        <v>5</v>
      </c>
      <c r="L124" s="228"/>
      <c r="M124" s="321" t="s">
        <v>5</v>
      </c>
      <c r="N124" s="322" t="s">
        <v>42</v>
      </c>
      <c r="O124" s="323">
        <v>6.2359999999999998</v>
      </c>
      <c r="P124" s="323">
        <f t="shared" si="21"/>
        <v>18.707999999999998</v>
      </c>
      <c r="Q124" s="323">
        <v>2.5500000000000002E-3</v>
      </c>
      <c r="R124" s="323">
        <f t="shared" si="22"/>
        <v>7.6500000000000005E-3</v>
      </c>
      <c r="S124" s="323">
        <v>0</v>
      </c>
      <c r="T124" s="324">
        <f t="shared" si="23"/>
        <v>0</v>
      </c>
      <c r="AR124" s="215" t="s">
        <v>123</v>
      </c>
      <c r="AT124" s="215" t="s">
        <v>119</v>
      </c>
      <c r="AU124" s="215" t="s">
        <v>80</v>
      </c>
      <c r="AY124" s="215" t="s">
        <v>116</v>
      </c>
      <c r="BE124" s="325">
        <f t="shared" si="24"/>
        <v>0</v>
      </c>
      <c r="BF124" s="325">
        <f t="shared" si="25"/>
        <v>0</v>
      </c>
      <c r="BG124" s="325">
        <f t="shared" si="26"/>
        <v>0</v>
      </c>
      <c r="BH124" s="325">
        <f t="shared" si="27"/>
        <v>0</v>
      </c>
      <c r="BI124" s="325">
        <f t="shared" si="28"/>
        <v>0</v>
      </c>
      <c r="BJ124" s="215" t="s">
        <v>22</v>
      </c>
      <c r="BK124" s="325">
        <f t="shared" si="29"/>
        <v>0</v>
      </c>
      <c r="BL124" s="215" t="s">
        <v>123</v>
      </c>
      <c r="BM124" s="215" t="s">
        <v>317</v>
      </c>
    </row>
    <row r="125" spans="2:65" s="227" customFormat="1" ht="16.5" customHeight="1">
      <c r="B125" s="228"/>
      <c r="C125" s="315" t="s">
        <v>318</v>
      </c>
      <c r="D125" s="315" t="s">
        <v>119</v>
      </c>
      <c r="E125" s="316" t="s">
        <v>319</v>
      </c>
      <c r="F125" s="317" t="s">
        <v>320</v>
      </c>
      <c r="G125" s="318" t="s">
        <v>131</v>
      </c>
      <c r="H125" s="319">
        <v>1</v>
      </c>
      <c r="I125" s="206"/>
      <c r="J125" s="320">
        <f t="shared" si="20"/>
        <v>0</v>
      </c>
      <c r="K125" s="317" t="s">
        <v>5</v>
      </c>
      <c r="L125" s="228"/>
      <c r="M125" s="321" t="s">
        <v>5</v>
      </c>
      <c r="N125" s="322" t="s">
        <v>42</v>
      </c>
      <c r="O125" s="323">
        <v>6.2359999999999998</v>
      </c>
      <c r="P125" s="323">
        <f t="shared" si="21"/>
        <v>6.2359999999999998</v>
      </c>
      <c r="Q125" s="323">
        <v>2.5500000000000002E-3</v>
      </c>
      <c r="R125" s="323">
        <f t="shared" si="22"/>
        <v>2.5500000000000002E-3</v>
      </c>
      <c r="S125" s="323">
        <v>0</v>
      </c>
      <c r="T125" s="324">
        <f t="shared" si="23"/>
        <v>0</v>
      </c>
      <c r="AR125" s="215" t="s">
        <v>123</v>
      </c>
      <c r="AT125" s="215" t="s">
        <v>119</v>
      </c>
      <c r="AU125" s="215" t="s">
        <v>80</v>
      </c>
      <c r="AY125" s="215" t="s">
        <v>116</v>
      </c>
      <c r="BE125" s="325">
        <f t="shared" si="24"/>
        <v>0</v>
      </c>
      <c r="BF125" s="325">
        <f t="shared" si="25"/>
        <v>0</v>
      </c>
      <c r="BG125" s="325">
        <f t="shared" si="26"/>
        <v>0</v>
      </c>
      <c r="BH125" s="325">
        <f t="shared" si="27"/>
        <v>0</v>
      </c>
      <c r="BI125" s="325">
        <f t="shared" si="28"/>
        <v>0</v>
      </c>
      <c r="BJ125" s="215" t="s">
        <v>22</v>
      </c>
      <c r="BK125" s="325">
        <f t="shared" si="29"/>
        <v>0</v>
      </c>
      <c r="BL125" s="215" t="s">
        <v>123</v>
      </c>
      <c r="BM125" s="215" t="s">
        <v>321</v>
      </c>
    </row>
    <row r="126" spans="2:65" s="227" customFormat="1" ht="16.5" customHeight="1">
      <c r="B126" s="228"/>
      <c r="C126" s="315" t="s">
        <v>322</v>
      </c>
      <c r="D126" s="315" t="s">
        <v>119</v>
      </c>
      <c r="E126" s="316" t="s">
        <v>323</v>
      </c>
      <c r="F126" s="317" t="s">
        <v>324</v>
      </c>
      <c r="G126" s="318" t="s">
        <v>325</v>
      </c>
      <c r="H126" s="319">
        <v>16</v>
      </c>
      <c r="I126" s="206"/>
      <c r="J126" s="320">
        <f t="shared" si="20"/>
        <v>0</v>
      </c>
      <c r="K126" s="317" t="s">
        <v>5</v>
      </c>
      <c r="L126" s="228"/>
      <c r="M126" s="321" t="s">
        <v>5</v>
      </c>
      <c r="N126" s="322" t="s">
        <v>42</v>
      </c>
      <c r="O126" s="323">
        <v>6.2359999999999998</v>
      </c>
      <c r="P126" s="323">
        <f t="shared" si="21"/>
        <v>99.775999999999996</v>
      </c>
      <c r="Q126" s="323">
        <v>2.5500000000000002E-3</v>
      </c>
      <c r="R126" s="323">
        <f t="shared" si="22"/>
        <v>4.0800000000000003E-2</v>
      </c>
      <c r="S126" s="323">
        <v>0</v>
      </c>
      <c r="T126" s="324">
        <f t="shared" si="23"/>
        <v>0</v>
      </c>
      <c r="AR126" s="215" t="s">
        <v>123</v>
      </c>
      <c r="AT126" s="215" t="s">
        <v>119</v>
      </c>
      <c r="AU126" s="215" t="s">
        <v>80</v>
      </c>
      <c r="AY126" s="215" t="s">
        <v>116</v>
      </c>
      <c r="BE126" s="325">
        <f t="shared" si="24"/>
        <v>0</v>
      </c>
      <c r="BF126" s="325">
        <f t="shared" si="25"/>
        <v>0</v>
      </c>
      <c r="BG126" s="325">
        <f t="shared" si="26"/>
        <v>0</v>
      </c>
      <c r="BH126" s="325">
        <f t="shared" si="27"/>
        <v>0</v>
      </c>
      <c r="BI126" s="325">
        <f t="shared" si="28"/>
        <v>0</v>
      </c>
      <c r="BJ126" s="215" t="s">
        <v>22</v>
      </c>
      <c r="BK126" s="325">
        <f t="shared" si="29"/>
        <v>0</v>
      </c>
      <c r="BL126" s="215" t="s">
        <v>123</v>
      </c>
      <c r="BM126" s="215" t="s">
        <v>326</v>
      </c>
    </row>
    <row r="127" spans="2:65" s="227" customFormat="1" ht="25.5" customHeight="1">
      <c r="B127" s="228"/>
      <c r="C127" s="315" t="s">
        <v>327</v>
      </c>
      <c r="D127" s="315" t="s">
        <v>119</v>
      </c>
      <c r="E127" s="316" t="s">
        <v>328</v>
      </c>
      <c r="F127" s="317" t="s">
        <v>329</v>
      </c>
      <c r="G127" s="318" t="s">
        <v>140</v>
      </c>
      <c r="H127" s="319">
        <v>2</v>
      </c>
      <c r="I127" s="206"/>
      <c r="J127" s="320">
        <f t="shared" si="20"/>
        <v>0</v>
      </c>
      <c r="K127" s="317" t="s">
        <v>5</v>
      </c>
      <c r="L127" s="228"/>
      <c r="M127" s="321" t="s">
        <v>5</v>
      </c>
      <c r="N127" s="322" t="s">
        <v>42</v>
      </c>
      <c r="O127" s="323">
        <v>1.1819999999999999</v>
      </c>
      <c r="P127" s="323">
        <f t="shared" si="21"/>
        <v>2.3639999999999999</v>
      </c>
      <c r="Q127" s="323">
        <v>8.9999999999999998E-4</v>
      </c>
      <c r="R127" s="323">
        <f t="shared" si="22"/>
        <v>1.8E-3</v>
      </c>
      <c r="S127" s="323">
        <v>0</v>
      </c>
      <c r="T127" s="324">
        <f t="shared" si="23"/>
        <v>0</v>
      </c>
      <c r="AR127" s="215" t="s">
        <v>123</v>
      </c>
      <c r="AT127" s="215" t="s">
        <v>119</v>
      </c>
      <c r="AU127" s="215" t="s">
        <v>80</v>
      </c>
      <c r="AY127" s="215" t="s">
        <v>116</v>
      </c>
      <c r="BE127" s="325">
        <f t="shared" si="24"/>
        <v>0</v>
      </c>
      <c r="BF127" s="325">
        <f t="shared" si="25"/>
        <v>0</v>
      </c>
      <c r="BG127" s="325">
        <f t="shared" si="26"/>
        <v>0</v>
      </c>
      <c r="BH127" s="325">
        <f t="shared" si="27"/>
        <v>0</v>
      </c>
      <c r="BI127" s="325">
        <f t="shared" si="28"/>
        <v>0</v>
      </c>
      <c r="BJ127" s="215" t="s">
        <v>22</v>
      </c>
      <c r="BK127" s="325">
        <f t="shared" si="29"/>
        <v>0</v>
      </c>
      <c r="BL127" s="215" t="s">
        <v>123</v>
      </c>
      <c r="BM127" s="215" t="s">
        <v>330</v>
      </c>
    </row>
    <row r="128" spans="2:65" s="227" customFormat="1" ht="25.5" customHeight="1">
      <c r="B128" s="228"/>
      <c r="C128" s="315" t="s">
        <v>331</v>
      </c>
      <c r="D128" s="315" t="s">
        <v>119</v>
      </c>
      <c r="E128" s="316" t="s">
        <v>332</v>
      </c>
      <c r="F128" s="317" t="s">
        <v>333</v>
      </c>
      <c r="G128" s="318" t="s">
        <v>140</v>
      </c>
      <c r="H128" s="319">
        <v>2</v>
      </c>
      <c r="I128" s="206"/>
      <c r="J128" s="320">
        <f t="shared" si="20"/>
        <v>0</v>
      </c>
      <c r="K128" s="317" t="s">
        <v>5</v>
      </c>
      <c r="L128" s="228"/>
      <c r="M128" s="321" t="s">
        <v>5</v>
      </c>
      <c r="N128" s="322" t="s">
        <v>42</v>
      </c>
      <c r="O128" s="323">
        <v>1.1739999999999999</v>
      </c>
      <c r="P128" s="323">
        <f t="shared" si="21"/>
        <v>2.3479999999999999</v>
      </c>
      <c r="Q128" s="323">
        <v>1.5200000000000001E-3</v>
      </c>
      <c r="R128" s="323">
        <f t="shared" si="22"/>
        <v>3.0400000000000002E-3</v>
      </c>
      <c r="S128" s="323">
        <v>0</v>
      </c>
      <c r="T128" s="324">
        <f t="shared" si="23"/>
        <v>0</v>
      </c>
      <c r="AR128" s="215" t="s">
        <v>123</v>
      </c>
      <c r="AT128" s="215" t="s">
        <v>119</v>
      </c>
      <c r="AU128" s="215" t="s">
        <v>80</v>
      </c>
      <c r="AY128" s="215" t="s">
        <v>116</v>
      </c>
      <c r="BE128" s="325">
        <f t="shared" si="24"/>
        <v>0</v>
      </c>
      <c r="BF128" s="325">
        <f t="shared" si="25"/>
        <v>0</v>
      </c>
      <c r="BG128" s="325">
        <f t="shared" si="26"/>
        <v>0</v>
      </c>
      <c r="BH128" s="325">
        <f t="shared" si="27"/>
        <v>0</v>
      </c>
      <c r="BI128" s="325">
        <f t="shared" si="28"/>
        <v>0</v>
      </c>
      <c r="BJ128" s="215" t="s">
        <v>22</v>
      </c>
      <c r="BK128" s="325">
        <f t="shared" si="29"/>
        <v>0</v>
      </c>
      <c r="BL128" s="215" t="s">
        <v>123</v>
      </c>
      <c r="BM128" s="215" t="s">
        <v>334</v>
      </c>
    </row>
    <row r="129" spans="2:65" s="227" customFormat="1" ht="25.5" customHeight="1">
      <c r="B129" s="228"/>
      <c r="C129" s="315" t="s">
        <v>335</v>
      </c>
      <c r="D129" s="315" t="s">
        <v>119</v>
      </c>
      <c r="E129" s="316" t="s">
        <v>336</v>
      </c>
      <c r="F129" s="317" t="s">
        <v>337</v>
      </c>
      <c r="G129" s="318" t="s">
        <v>122</v>
      </c>
      <c r="H129" s="319">
        <v>30</v>
      </c>
      <c r="I129" s="206"/>
      <c r="J129" s="320">
        <f t="shared" si="20"/>
        <v>0</v>
      </c>
      <c r="K129" s="317" t="s">
        <v>5</v>
      </c>
      <c r="L129" s="228"/>
      <c r="M129" s="321" t="s">
        <v>5</v>
      </c>
      <c r="N129" s="322" t="s">
        <v>42</v>
      </c>
      <c r="O129" s="323">
        <v>0.82099999999999995</v>
      </c>
      <c r="P129" s="323">
        <f t="shared" si="21"/>
        <v>24.63</v>
      </c>
      <c r="Q129" s="323">
        <v>4.4000000000000002E-4</v>
      </c>
      <c r="R129" s="323">
        <f t="shared" si="22"/>
        <v>1.32E-2</v>
      </c>
      <c r="S129" s="323">
        <v>0</v>
      </c>
      <c r="T129" s="324">
        <f t="shared" si="23"/>
        <v>0</v>
      </c>
      <c r="AR129" s="215" t="s">
        <v>123</v>
      </c>
      <c r="AT129" s="215" t="s">
        <v>119</v>
      </c>
      <c r="AU129" s="215" t="s">
        <v>80</v>
      </c>
      <c r="AY129" s="215" t="s">
        <v>116</v>
      </c>
      <c r="BE129" s="325">
        <f t="shared" si="24"/>
        <v>0</v>
      </c>
      <c r="BF129" s="325">
        <f t="shared" si="25"/>
        <v>0</v>
      </c>
      <c r="BG129" s="325">
        <f t="shared" si="26"/>
        <v>0</v>
      </c>
      <c r="BH129" s="325">
        <f t="shared" si="27"/>
        <v>0</v>
      </c>
      <c r="BI129" s="325">
        <f t="shared" si="28"/>
        <v>0</v>
      </c>
      <c r="BJ129" s="215" t="s">
        <v>22</v>
      </c>
      <c r="BK129" s="325">
        <f t="shared" si="29"/>
        <v>0</v>
      </c>
      <c r="BL129" s="215" t="s">
        <v>123</v>
      </c>
      <c r="BM129" s="215" t="s">
        <v>338</v>
      </c>
    </row>
    <row r="130" spans="2:65" s="227" customFormat="1" ht="25.5" customHeight="1">
      <c r="B130" s="228"/>
      <c r="C130" s="315" t="s">
        <v>339</v>
      </c>
      <c r="D130" s="315" t="s">
        <v>119</v>
      </c>
      <c r="E130" s="316" t="s">
        <v>340</v>
      </c>
      <c r="F130" s="317" t="s">
        <v>341</v>
      </c>
      <c r="G130" s="318" t="s">
        <v>189</v>
      </c>
      <c r="H130" s="319">
        <v>8.6999999999999994E-2</v>
      </c>
      <c r="I130" s="206"/>
      <c r="J130" s="320">
        <f t="shared" si="20"/>
        <v>0</v>
      </c>
      <c r="K130" s="317" t="s">
        <v>795</v>
      </c>
      <c r="L130" s="228"/>
      <c r="M130" s="321" t="s">
        <v>5</v>
      </c>
      <c r="N130" s="322" t="s">
        <v>42</v>
      </c>
      <c r="O130" s="323">
        <v>12.207000000000001</v>
      </c>
      <c r="P130" s="323">
        <f t="shared" si="21"/>
        <v>1.062009</v>
      </c>
      <c r="Q130" s="323">
        <v>0</v>
      </c>
      <c r="R130" s="323">
        <f t="shared" si="22"/>
        <v>0</v>
      </c>
      <c r="S130" s="323">
        <v>0</v>
      </c>
      <c r="T130" s="324">
        <f t="shared" si="23"/>
        <v>0</v>
      </c>
      <c r="AR130" s="215" t="s">
        <v>123</v>
      </c>
      <c r="AT130" s="215" t="s">
        <v>119</v>
      </c>
      <c r="AU130" s="215" t="s">
        <v>80</v>
      </c>
      <c r="AY130" s="215" t="s">
        <v>116</v>
      </c>
      <c r="BE130" s="325">
        <f t="shared" si="24"/>
        <v>0</v>
      </c>
      <c r="BF130" s="325">
        <f t="shared" si="25"/>
        <v>0</v>
      </c>
      <c r="BG130" s="325">
        <f t="shared" si="26"/>
        <v>0</v>
      </c>
      <c r="BH130" s="325">
        <f t="shared" si="27"/>
        <v>0</v>
      </c>
      <c r="BI130" s="325">
        <f t="shared" si="28"/>
        <v>0</v>
      </c>
      <c r="BJ130" s="215" t="s">
        <v>22</v>
      </c>
      <c r="BK130" s="325">
        <f t="shared" si="29"/>
        <v>0</v>
      </c>
      <c r="BL130" s="215" t="s">
        <v>123</v>
      </c>
      <c r="BM130" s="215" t="s">
        <v>342</v>
      </c>
    </row>
    <row r="131" spans="2:65" s="303" customFormat="1" ht="29.85" customHeight="1">
      <c r="B131" s="302"/>
      <c r="D131" s="304" t="s">
        <v>70</v>
      </c>
      <c r="E131" s="313" t="s">
        <v>343</v>
      </c>
      <c r="F131" s="313" t="s">
        <v>344</v>
      </c>
      <c r="J131" s="314">
        <f>BK131</f>
        <v>0</v>
      </c>
      <c r="L131" s="302"/>
      <c r="M131" s="307"/>
      <c r="N131" s="308"/>
      <c r="O131" s="308"/>
      <c r="P131" s="309">
        <f>SUM(P132:P141)</f>
        <v>39.752293999999999</v>
      </c>
      <c r="Q131" s="308"/>
      <c r="R131" s="309">
        <f>SUM(R132:R141)</f>
        <v>0.35822000000000004</v>
      </c>
      <c r="S131" s="308"/>
      <c r="T131" s="310">
        <f>SUM(T132:T141)</f>
        <v>3.2477999999999998</v>
      </c>
      <c r="AR131" s="304" t="s">
        <v>80</v>
      </c>
      <c r="AT131" s="311" t="s">
        <v>70</v>
      </c>
      <c r="AU131" s="311" t="s">
        <v>22</v>
      </c>
      <c r="AY131" s="304" t="s">
        <v>116</v>
      </c>
      <c r="BK131" s="312">
        <f>SUM(BK132:BK141)</f>
        <v>0</v>
      </c>
    </row>
    <row r="132" spans="2:65" s="227" customFormat="1" ht="25.5" customHeight="1">
      <c r="B132" s="228"/>
      <c r="C132" s="315" t="s">
        <v>345</v>
      </c>
      <c r="D132" s="315" t="s">
        <v>119</v>
      </c>
      <c r="E132" s="316" t="s">
        <v>346</v>
      </c>
      <c r="F132" s="317" t="s">
        <v>347</v>
      </c>
      <c r="G132" s="318" t="s">
        <v>131</v>
      </c>
      <c r="H132" s="319">
        <v>1</v>
      </c>
      <c r="I132" s="206"/>
      <c r="J132" s="320">
        <f t="shared" ref="J132:J141" si="30">ROUND(I132*H132,2)</f>
        <v>0</v>
      </c>
      <c r="K132" s="317" t="s">
        <v>795</v>
      </c>
      <c r="L132" s="228"/>
      <c r="M132" s="321" t="s">
        <v>5</v>
      </c>
      <c r="N132" s="322" t="s">
        <v>42</v>
      </c>
      <c r="O132" s="323">
        <v>0.53</v>
      </c>
      <c r="P132" s="323">
        <f t="shared" ref="P132:P141" si="31">O132*H132</f>
        <v>0.53</v>
      </c>
      <c r="Q132" s="323">
        <v>2.8340000000000001E-2</v>
      </c>
      <c r="R132" s="323">
        <f t="shared" ref="R132:R141" si="32">Q132*H132</f>
        <v>2.8340000000000001E-2</v>
      </c>
      <c r="S132" s="323">
        <v>0</v>
      </c>
      <c r="T132" s="324">
        <f t="shared" ref="T132:T141" si="33">S132*H132</f>
        <v>0</v>
      </c>
      <c r="AR132" s="215" t="s">
        <v>123</v>
      </c>
      <c r="AT132" s="215" t="s">
        <v>119</v>
      </c>
      <c r="AU132" s="215" t="s">
        <v>80</v>
      </c>
      <c r="AY132" s="215" t="s">
        <v>116</v>
      </c>
      <c r="BE132" s="325">
        <f t="shared" ref="BE132:BE141" si="34">IF(N132="základní",J132,0)</f>
        <v>0</v>
      </c>
      <c r="BF132" s="325">
        <f t="shared" ref="BF132:BF141" si="35">IF(N132="snížená",J132,0)</f>
        <v>0</v>
      </c>
      <c r="BG132" s="325">
        <f t="shared" ref="BG132:BG141" si="36">IF(N132="zákl. přenesená",J132,0)</f>
        <v>0</v>
      </c>
      <c r="BH132" s="325">
        <f t="shared" ref="BH132:BH141" si="37">IF(N132="sníž. přenesená",J132,0)</f>
        <v>0</v>
      </c>
      <c r="BI132" s="325">
        <f t="shared" ref="BI132:BI141" si="38">IF(N132="nulová",J132,0)</f>
        <v>0</v>
      </c>
      <c r="BJ132" s="215" t="s">
        <v>22</v>
      </c>
      <c r="BK132" s="325">
        <f t="shared" ref="BK132:BK141" si="39">ROUND(I132*H132,2)</f>
        <v>0</v>
      </c>
      <c r="BL132" s="215" t="s">
        <v>123</v>
      </c>
      <c r="BM132" s="215" t="s">
        <v>348</v>
      </c>
    </row>
    <row r="133" spans="2:65" s="227" customFormat="1" ht="16.5" customHeight="1">
      <c r="B133" s="228"/>
      <c r="C133" s="315" t="s">
        <v>349</v>
      </c>
      <c r="D133" s="315" t="s">
        <v>119</v>
      </c>
      <c r="E133" s="316" t="s">
        <v>350</v>
      </c>
      <c r="F133" s="317" t="s">
        <v>351</v>
      </c>
      <c r="G133" s="318" t="s">
        <v>140</v>
      </c>
      <c r="H133" s="319">
        <v>10</v>
      </c>
      <c r="I133" s="206"/>
      <c r="J133" s="320">
        <f t="shared" si="30"/>
        <v>0</v>
      </c>
      <c r="K133" s="317" t="s">
        <v>795</v>
      </c>
      <c r="L133" s="228"/>
      <c r="M133" s="321" t="s">
        <v>5</v>
      </c>
      <c r="N133" s="322" t="s">
        <v>42</v>
      </c>
      <c r="O133" s="323">
        <v>0.114</v>
      </c>
      <c r="P133" s="323">
        <f t="shared" si="31"/>
        <v>1.1400000000000001</v>
      </c>
      <c r="Q133" s="323">
        <v>1.1299999999999999E-3</v>
      </c>
      <c r="R133" s="323">
        <f t="shared" si="32"/>
        <v>1.1299999999999999E-2</v>
      </c>
      <c r="S133" s="323">
        <v>0</v>
      </c>
      <c r="T133" s="324">
        <f t="shared" si="33"/>
        <v>0</v>
      </c>
      <c r="AR133" s="215" t="s">
        <v>123</v>
      </c>
      <c r="AT133" s="215" t="s">
        <v>119</v>
      </c>
      <c r="AU133" s="215" t="s">
        <v>80</v>
      </c>
      <c r="AY133" s="215" t="s">
        <v>116</v>
      </c>
      <c r="BE133" s="325">
        <f t="shared" si="34"/>
        <v>0</v>
      </c>
      <c r="BF133" s="325">
        <f t="shared" si="35"/>
        <v>0</v>
      </c>
      <c r="BG133" s="325">
        <f t="shared" si="36"/>
        <v>0</v>
      </c>
      <c r="BH133" s="325">
        <f t="shared" si="37"/>
        <v>0</v>
      </c>
      <c r="BI133" s="325">
        <f t="shared" si="38"/>
        <v>0</v>
      </c>
      <c r="BJ133" s="215" t="s">
        <v>22</v>
      </c>
      <c r="BK133" s="325">
        <f t="shared" si="39"/>
        <v>0</v>
      </c>
      <c r="BL133" s="215" t="s">
        <v>123</v>
      </c>
      <c r="BM133" s="215" t="s">
        <v>352</v>
      </c>
    </row>
    <row r="134" spans="2:65" s="227" customFormat="1" ht="38.25" customHeight="1">
      <c r="B134" s="228"/>
      <c r="C134" s="315" t="s">
        <v>353</v>
      </c>
      <c r="D134" s="315" t="s">
        <v>119</v>
      </c>
      <c r="E134" s="316" t="s">
        <v>354</v>
      </c>
      <c r="F134" s="317" t="s">
        <v>850</v>
      </c>
      <c r="G134" s="318" t="s">
        <v>140</v>
      </c>
      <c r="H134" s="319">
        <v>1</v>
      </c>
      <c r="I134" s="206"/>
      <c r="J134" s="320">
        <f t="shared" si="30"/>
        <v>0</v>
      </c>
      <c r="K134" s="317" t="s">
        <v>795</v>
      </c>
      <c r="L134" s="228"/>
      <c r="M134" s="321" t="s">
        <v>5</v>
      </c>
      <c r="N134" s="322" t="s">
        <v>42</v>
      </c>
      <c r="O134" s="323">
        <v>8.1010000000000009</v>
      </c>
      <c r="P134" s="323">
        <f t="shared" si="31"/>
        <v>8.1010000000000009</v>
      </c>
      <c r="Q134" s="323">
        <v>0.27199000000000001</v>
      </c>
      <c r="R134" s="323">
        <f t="shared" si="32"/>
        <v>0.27199000000000001</v>
      </c>
      <c r="S134" s="323">
        <v>0</v>
      </c>
      <c r="T134" s="324">
        <f t="shared" si="33"/>
        <v>0</v>
      </c>
      <c r="AR134" s="215" t="s">
        <v>123</v>
      </c>
      <c r="AT134" s="215" t="s">
        <v>119</v>
      </c>
      <c r="AU134" s="215" t="s">
        <v>80</v>
      </c>
      <c r="AY134" s="215" t="s">
        <v>116</v>
      </c>
      <c r="BE134" s="325">
        <f t="shared" si="34"/>
        <v>0</v>
      </c>
      <c r="BF134" s="325">
        <f t="shared" si="35"/>
        <v>0</v>
      </c>
      <c r="BG134" s="325">
        <f t="shared" si="36"/>
        <v>0</v>
      </c>
      <c r="BH134" s="325">
        <f t="shared" si="37"/>
        <v>0</v>
      </c>
      <c r="BI134" s="325">
        <f t="shared" si="38"/>
        <v>0</v>
      </c>
      <c r="BJ134" s="215" t="s">
        <v>22</v>
      </c>
      <c r="BK134" s="325">
        <f t="shared" si="39"/>
        <v>0</v>
      </c>
      <c r="BL134" s="215" t="s">
        <v>123</v>
      </c>
      <c r="BM134" s="215" t="s">
        <v>355</v>
      </c>
    </row>
    <row r="135" spans="2:65" s="227" customFormat="1" ht="25.5" customHeight="1">
      <c r="B135" s="228"/>
      <c r="C135" s="315" t="s">
        <v>356</v>
      </c>
      <c r="D135" s="315" t="s">
        <v>119</v>
      </c>
      <c r="E135" s="316" t="s">
        <v>357</v>
      </c>
      <c r="F135" s="317" t="s">
        <v>358</v>
      </c>
      <c r="G135" s="318" t="s">
        <v>131</v>
      </c>
      <c r="H135" s="319">
        <v>2</v>
      </c>
      <c r="I135" s="206"/>
      <c r="J135" s="320">
        <f t="shared" si="30"/>
        <v>0</v>
      </c>
      <c r="K135" s="317" t="s">
        <v>795</v>
      </c>
      <c r="L135" s="228"/>
      <c r="M135" s="321" t="s">
        <v>5</v>
      </c>
      <c r="N135" s="322" t="s">
        <v>42</v>
      </c>
      <c r="O135" s="323">
        <v>3.7850000000000001</v>
      </c>
      <c r="P135" s="323">
        <f t="shared" si="31"/>
        <v>7.57</v>
      </c>
      <c r="Q135" s="323">
        <v>0</v>
      </c>
      <c r="R135" s="323">
        <f t="shared" si="32"/>
        <v>0</v>
      </c>
      <c r="S135" s="323">
        <v>1.6238999999999999</v>
      </c>
      <c r="T135" s="324">
        <f t="shared" si="33"/>
        <v>3.2477999999999998</v>
      </c>
      <c r="AR135" s="215" t="s">
        <v>123</v>
      </c>
      <c r="AT135" s="215" t="s">
        <v>119</v>
      </c>
      <c r="AU135" s="215" t="s">
        <v>80</v>
      </c>
      <c r="AY135" s="215" t="s">
        <v>116</v>
      </c>
      <c r="BE135" s="325">
        <f t="shared" si="34"/>
        <v>0</v>
      </c>
      <c r="BF135" s="325">
        <f t="shared" si="35"/>
        <v>0</v>
      </c>
      <c r="BG135" s="325">
        <f t="shared" si="36"/>
        <v>0</v>
      </c>
      <c r="BH135" s="325">
        <f t="shared" si="37"/>
        <v>0</v>
      </c>
      <c r="BI135" s="325">
        <f t="shared" si="38"/>
        <v>0</v>
      </c>
      <c r="BJ135" s="215" t="s">
        <v>22</v>
      </c>
      <c r="BK135" s="325">
        <f t="shared" si="39"/>
        <v>0</v>
      </c>
      <c r="BL135" s="215" t="s">
        <v>123</v>
      </c>
      <c r="BM135" s="215" t="s">
        <v>359</v>
      </c>
    </row>
    <row r="136" spans="2:65" s="227" customFormat="1" ht="25.5" customHeight="1">
      <c r="B136" s="228"/>
      <c r="C136" s="315" t="s">
        <v>360</v>
      </c>
      <c r="D136" s="315" t="s">
        <v>119</v>
      </c>
      <c r="E136" s="316" t="s">
        <v>361</v>
      </c>
      <c r="F136" s="317" t="s">
        <v>362</v>
      </c>
      <c r="G136" s="318" t="s">
        <v>131</v>
      </c>
      <c r="H136" s="319">
        <v>2</v>
      </c>
      <c r="I136" s="206"/>
      <c r="J136" s="320">
        <f t="shared" si="30"/>
        <v>0</v>
      </c>
      <c r="K136" s="317" t="s">
        <v>795</v>
      </c>
      <c r="L136" s="228"/>
      <c r="M136" s="321" t="s">
        <v>5</v>
      </c>
      <c r="N136" s="322" t="s">
        <v>42</v>
      </c>
      <c r="O136" s="323">
        <v>7.74</v>
      </c>
      <c r="P136" s="323">
        <f t="shared" si="31"/>
        <v>15.48</v>
      </c>
      <c r="Q136" s="323">
        <v>1.52E-2</v>
      </c>
      <c r="R136" s="323">
        <f t="shared" si="32"/>
        <v>3.04E-2</v>
      </c>
      <c r="S136" s="323">
        <v>0</v>
      </c>
      <c r="T136" s="324">
        <f t="shared" si="33"/>
        <v>0</v>
      </c>
      <c r="AR136" s="215" t="s">
        <v>123</v>
      </c>
      <c r="AT136" s="215" t="s">
        <v>119</v>
      </c>
      <c r="AU136" s="215" t="s">
        <v>80</v>
      </c>
      <c r="AY136" s="215" t="s">
        <v>116</v>
      </c>
      <c r="BE136" s="325">
        <f t="shared" si="34"/>
        <v>0</v>
      </c>
      <c r="BF136" s="325">
        <f t="shared" si="35"/>
        <v>0</v>
      </c>
      <c r="BG136" s="325">
        <f t="shared" si="36"/>
        <v>0</v>
      </c>
      <c r="BH136" s="325">
        <f t="shared" si="37"/>
        <v>0</v>
      </c>
      <c r="BI136" s="325">
        <f t="shared" si="38"/>
        <v>0</v>
      </c>
      <c r="BJ136" s="215" t="s">
        <v>22</v>
      </c>
      <c r="BK136" s="325">
        <f t="shared" si="39"/>
        <v>0</v>
      </c>
      <c r="BL136" s="215" t="s">
        <v>123</v>
      </c>
      <c r="BM136" s="215" t="s">
        <v>363</v>
      </c>
    </row>
    <row r="137" spans="2:65" s="227" customFormat="1" ht="25.5" customHeight="1">
      <c r="B137" s="228"/>
      <c r="C137" s="315" t="s">
        <v>364</v>
      </c>
      <c r="D137" s="315" t="s">
        <v>119</v>
      </c>
      <c r="E137" s="316" t="s">
        <v>365</v>
      </c>
      <c r="F137" s="317" t="s">
        <v>366</v>
      </c>
      <c r="G137" s="318" t="s">
        <v>131</v>
      </c>
      <c r="H137" s="319">
        <v>2</v>
      </c>
      <c r="I137" s="206"/>
      <c r="J137" s="320">
        <f t="shared" si="30"/>
        <v>0</v>
      </c>
      <c r="K137" s="317" t="s">
        <v>795</v>
      </c>
      <c r="L137" s="228"/>
      <c r="M137" s="321" t="s">
        <v>5</v>
      </c>
      <c r="N137" s="322" t="s">
        <v>42</v>
      </c>
      <c r="O137" s="323">
        <v>1.84</v>
      </c>
      <c r="P137" s="323">
        <f t="shared" si="31"/>
        <v>3.68</v>
      </c>
      <c r="Q137" s="323">
        <v>0</v>
      </c>
      <c r="R137" s="323">
        <f t="shared" si="32"/>
        <v>0</v>
      </c>
      <c r="S137" s="323">
        <v>0</v>
      </c>
      <c r="T137" s="324">
        <f t="shared" si="33"/>
        <v>0</v>
      </c>
      <c r="AR137" s="215" t="s">
        <v>123</v>
      </c>
      <c r="AT137" s="215" t="s">
        <v>119</v>
      </c>
      <c r="AU137" s="215" t="s">
        <v>80</v>
      </c>
      <c r="AY137" s="215" t="s">
        <v>116</v>
      </c>
      <c r="BE137" s="325">
        <f t="shared" si="34"/>
        <v>0</v>
      </c>
      <c r="BF137" s="325">
        <f t="shared" si="35"/>
        <v>0</v>
      </c>
      <c r="BG137" s="325">
        <f t="shared" si="36"/>
        <v>0</v>
      </c>
      <c r="BH137" s="325">
        <f t="shared" si="37"/>
        <v>0</v>
      </c>
      <c r="BI137" s="325">
        <f t="shared" si="38"/>
        <v>0</v>
      </c>
      <c r="BJ137" s="215" t="s">
        <v>22</v>
      </c>
      <c r="BK137" s="325">
        <f t="shared" si="39"/>
        <v>0</v>
      </c>
      <c r="BL137" s="215" t="s">
        <v>123</v>
      </c>
      <c r="BM137" s="215" t="s">
        <v>367</v>
      </c>
    </row>
    <row r="138" spans="2:65" s="227" customFormat="1" ht="25.5" customHeight="1">
      <c r="B138" s="228"/>
      <c r="C138" s="315" t="s">
        <v>368</v>
      </c>
      <c r="D138" s="315" t="s">
        <v>119</v>
      </c>
      <c r="E138" s="316" t="s">
        <v>369</v>
      </c>
      <c r="F138" s="317" t="s">
        <v>806</v>
      </c>
      <c r="G138" s="318" t="s">
        <v>140</v>
      </c>
      <c r="H138" s="319">
        <v>1</v>
      </c>
      <c r="I138" s="206"/>
      <c r="J138" s="320">
        <f t="shared" si="30"/>
        <v>0</v>
      </c>
      <c r="K138" s="317" t="s">
        <v>795</v>
      </c>
      <c r="L138" s="228"/>
      <c r="M138" s="321" t="s">
        <v>5</v>
      </c>
      <c r="N138" s="322" t="s">
        <v>42</v>
      </c>
      <c r="O138" s="323">
        <v>0.25</v>
      </c>
      <c r="P138" s="323">
        <f t="shared" si="31"/>
        <v>0.25</v>
      </c>
      <c r="Q138" s="323">
        <v>7.5199999999999998E-3</v>
      </c>
      <c r="R138" s="323">
        <f t="shared" si="32"/>
        <v>7.5199999999999998E-3</v>
      </c>
      <c r="S138" s="323">
        <v>0</v>
      </c>
      <c r="T138" s="324">
        <f t="shared" si="33"/>
        <v>0</v>
      </c>
      <c r="AR138" s="215" t="s">
        <v>123</v>
      </c>
      <c r="AT138" s="215" t="s">
        <v>119</v>
      </c>
      <c r="AU138" s="215" t="s">
        <v>80</v>
      </c>
      <c r="AY138" s="215" t="s">
        <v>116</v>
      </c>
      <c r="BE138" s="325">
        <f t="shared" si="34"/>
        <v>0</v>
      </c>
      <c r="BF138" s="325">
        <f t="shared" si="35"/>
        <v>0</v>
      </c>
      <c r="BG138" s="325">
        <f t="shared" si="36"/>
        <v>0</v>
      </c>
      <c r="BH138" s="325">
        <f t="shared" si="37"/>
        <v>0</v>
      </c>
      <c r="BI138" s="325">
        <f t="shared" si="38"/>
        <v>0</v>
      </c>
      <c r="BJ138" s="215" t="s">
        <v>22</v>
      </c>
      <c r="BK138" s="325">
        <f t="shared" si="39"/>
        <v>0</v>
      </c>
      <c r="BL138" s="215" t="s">
        <v>123</v>
      </c>
      <c r="BM138" s="215" t="s">
        <v>370</v>
      </c>
    </row>
    <row r="139" spans="2:65" s="227" customFormat="1" ht="51" customHeight="1">
      <c r="B139" s="228"/>
      <c r="C139" s="315" t="s">
        <v>371</v>
      </c>
      <c r="D139" s="315" t="s">
        <v>119</v>
      </c>
      <c r="E139" s="316" t="s">
        <v>372</v>
      </c>
      <c r="F139" s="317" t="s">
        <v>807</v>
      </c>
      <c r="G139" s="318" t="s">
        <v>140</v>
      </c>
      <c r="H139" s="319">
        <v>2</v>
      </c>
      <c r="I139" s="206"/>
      <c r="J139" s="320">
        <f t="shared" si="30"/>
        <v>0</v>
      </c>
      <c r="K139" s="317" t="s">
        <v>795</v>
      </c>
      <c r="L139" s="228"/>
      <c r="M139" s="321" t="s">
        <v>5</v>
      </c>
      <c r="N139" s="322" t="s">
        <v>42</v>
      </c>
      <c r="O139" s="323">
        <v>0.51200000000000001</v>
      </c>
      <c r="P139" s="323">
        <f t="shared" si="31"/>
        <v>1.024</v>
      </c>
      <c r="Q139" s="323">
        <v>2.8900000000000002E-3</v>
      </c>
      <c r="R139" s="323">
        <f t="shared" si="32"/>
        <v>5.7800000000000004E-3</v>
      </c>
      <c r="S139" s="323">
        <v>0</v>
      </c>
      <c r="T139" s="324">
        <f t="shared" si="33"/>
        <v>0</v>
      </c>
      <c r="AR139" s="215" t="s">
        <v>123</v>
      </c>
      <c r="AT139" s="215" t="s">
        <v>119</v>
      </c>
      <c r="AU139" s="215" t="s">
        <v>80</v>
      </c>
      <c r="AY139" s="215" t="s">
        <v>116</v>
      </c>
      <c r="BE139" s="325">
        <f t="shared" si="34"/>
        <v>0</v>
      </c>
      <c r="BF139" s="325">
        <f t="shared" si="35"/>
        <v>0</v>
      </c>
      <c r="BG139" s="325">
        <f t="shared" si="36"/>
        <v>0</v>
      </c>
      <c r="BH139" s="325">
        <f t="shared" si="37"/>
        <v>0</v>
      </c>
      <c r="BI139" s="325">
        <f t="shared" si="38"/>
        <v>0</v>
      </c>
      <c r="BJ139" s="215" t="s">
        <v>22</v>
      </c>
      <c r="BK139" s="325">
        <f t="shared" si="39"/>
        <v>0</v>
      </c>
      <c r="BL139" s="215" t="s">
        <v>123</v>
      </c>
      <c r="BM139" s="215" t="s">
        <v>373</v>
      </c>
    </row>
    <row r="140" spans="2:65" s="227" customFormat="1" ht="51" customHeight="1">
      <c r="B140" s="228"/>
      <c r="C140" s="315" t="s">
        <v>374</v>
      </c>
      <c r="D140" s="315" t="s">
        <v>119</v>
      </c>
      <c r="E140" s="316" t="s">
        <v>375</v>
      </c>
      <c r="F140" s="317" t="s">
        <v>808</v>
      </c>
      <c r="G140" s="318" t="s">
        <v>140</v>
      </c>
      <c r="H140" s="319">
        <v>1</v>
      </c>
      <c r="I140" s="206"/>
      <c r="J140" s="320">
        <f t="shared" si="30"/>
        <v>0</v>
      </c>
      <c r="K140" s="317" t="s">
        <v>795</v>
      </c>
      <c r="L140" s="228"/>
      <c r="M140" s="321" t="s">
        <v>5</v>
      </c>
      <c r="N140" s="322" t="s">
        <v>42</v>
      </c>
      <c r="O140" s="323">
        <v>0.51200000000000001</v>
      </c>
      <c r="P140" s="323">
        <f t="shared" si="31"/>
        <v>0.51200000000000001</v>
      </c>
      <c r="Q140" s="323">
        <v>2.8900000000000002E-3</v>
      </c>
      <c r="R140" s="323">
        <f t="shared" si="32"/>
        <v>2.8900000000000002E-3</v>
      </c>
      <c r="S140" s="323">
        <v>0</v>
      </c>
      <c r="T140" s="324">
        <f t="shared" si="33"/>
        <v>0</v>
      </c>
      <c r="AR140" s="215" t="s">
        <v>123</v>
      </c>
      <c r="AT140" s="215" t="s">
        <v>119</v>
      </c>
      <c r="AU140" s="215" t="s">
        <v>80</v>
      </c>
      <c r="AY140" s="215" t="s">
        <v>116</v>
      </c>
      <c r="BE140" s="325">
        <f t="shared" si="34"/>
        <v>0</v>
      </c>
      <c r="BF140" s="325">
        <f t="shared" si="35"/>
        <v>0</v>
      </c>
      <c r="BG140" s="325">
        <f t="shared" si="36"/>
        <v>0</v>
      </c>
      <c r="BH140" s="325">
        <f t="shared" si="37"/>
        <v>0</v>
      </c>
      <c r="BI140" s="325">
        <f t="shared" si="38"/>
        <v>0</v>
      </c>
      <c r="BJ140" s="215" t="s">
        <v>22</v>
      </c>
      <c r="BK140" s="325">
        <f t="shared" si="39"/>
        <v>0</v>
      </c>
      <c r="BL140" s="215" t="s">
        <v>123</v>
      </c>
      <c r="BM140" s="215" t="s">
        <v>376</v>
      </c>
    </row>
    <row r="141" spans="2:65" s="227" customFormat="1" ht="25.5" customHeight="1">
      <c r="B141" s="228"/>
      <c r="C141" s="315" t="s">
        <v>377</v>
      </c>
      <c r="D141" s="315" t="s">
        <v>119</v>
      </c>
      <c r="E141" s="316" t="s">
        <v>378</v>
      </c>
      <c r="F141" s="317" t="s">
        <v>379</v>
      </c>
      <c r="G141" s="318" t="s">
        <v>189</v>
      </c>
      <c r="H141" s="319">
        <v>0.35799999999999998</v>
      </c>
      <c r="I141" s="206"/>
      <c r="J141" s="320">
        <f t="shared" si="30"/>
        <v>0</v>
      </c>
      <c r="K141" s="317" t="s">
        <v>795</v>
      </c>
      <c r="L141" s="228"/>
      <c r="M141" s="321" t="s">
        <v>5</v>
      </c>
      <c r="N141" s="322" t="s">
        <v>42</v>
      </c>
      <c r="O141" s="323">
        <v>4.093</v>
      </c>
      <c r="P141" s="323">
        <f t="shared" si="31"/>
        <v>1.4652939999999999</v>
      </c>
      <c r="Q141" s="323">
        <v>0</v>
      </c>
      <c r="R141" s="323">
        <f t="shared" si="32"/>
        <v>0</v>
      </c>
      <c r="S141" s="323">
        <v>0</v>
      </c>
      <c r="T141" s="324">
        <f t="shared" si="33"/>
        <v>0</v>
      </c>
      <c r="AR141" s="215" t="s">
        <v>123</v>
      </c>
      <c r="AT141" s="215" t="s">
        <v>119</v>
      </c>
      <c r="AU141" s="215" t="s">
        <v>80</v>
      </c>
      <c r="AY141" s="215" t="s">
        <v>116</v>
      </c>
      <c r="BE141" s="325">
        <f t="shared" si="34"/>
        <v>0</v>
      </c>
      <c r="BF141" s="325">
        <f t="shared" si="35"/>
        <v>0</v>
      </c>
      <c r="BG141" s="325">
        <f t="shared" si="36"/>
        <v>0</v>
      </c>
      <c r="BH141" s="325">
        <f t="shared" si="37"/>
        <v>0</v>
      </c>
      <c r="BI141" s="325">
        <f t="shared" si="38"/>
        <v>0</v>
      </c>
      <c r="BJ141" s="215" t="s">
        <v>22</v>
      </c>
      <c r="BK141" s="325">
        <f t="shared" si="39"/>
        <v>0</v>
      </c>
      <c r="BL141" s="215" t="s">
        <v>123</v>
      </c>
      <c r="BM141" s="215" t="s">
        <v>380</v>
      </c>
    </row>
    <row r="142" spans="2:65" s="303" customFormat="1" ht="29.85" customHeight="1">
      <c r="B142" s="302"/>
      <c r="D142" s="304" t="s">
        <v>70</v>
      </c>
      <c r="E142" s="313" t="s">
        <v>381</v>
      </c>
      <c r="F142" s="313" t="s">
        <v>382</v>
      </c>
      <c r="J142" s="314">
        <f>BK142</f>
        <v>0</v>
      </c>
      <c r="L142" s="302"/>
      <c r="M142" s="307"/>
      <c r="N142" s="308"/>
      <c r="O142" s="308"/>
      <c r="P142" s="309">
        <f>SUM(P143:P157)</f>
        <v>433.26856800000002</v>
      </c>
      <c r="Q142" s="308"/>
      <c r="R142" s="309">
        <f>SUM(R143:R157)</f>
        <v>1.1084000000000001</v>
      </c>
      <c r="S142" s="308"/>
      <c r="T142" s="310">
        <f>SUM(T143:T157)</f>
        <v>0</v>
      </c>
      <c r="AR142" s="304" t="s">
        <v>80</v>
      </c>
      <c r="AT142" s="311" t="s">
        <v>70</v>
      </c>
      <c r="AU142" s="311" t="s">
        <v>22</v>
      </c>
      <c r="AY142" s="304" t="s">
        <v>116</v>
      </c>
      <c r="BK142" s="312">
        <f>SUM(BK143:BK157)</f>
        <v>0</v>
      </c>
    </row>
    <row r="143" spans="2:65" s="227" customFormat="1" ht="25.5" customHeight="1">
      <c r="B143" s="228"/>
      <c r="C143" s="315" t="s">
        <v>383</v>
      </c>
      <c r="D143" s="315" t="s">
        <v>119</v>
      </c>
      <c r="E143" s="316" t="s">
        <v>384</v>
      </c>
      <c r="F143" s="317" t="s">
        <v>385</v>
      </c>
      <c r="G143" s="318" t="s">
        <v>131</v>
      </c>
      <c r="H143" s="319">
        <v>214</v>
      </c>
      <c r="I143" s="206"/>
      <c r="J143" s="320">
        <f t="shared" ref="J143:J157" si="40">ROUND(I143*H143,2)</f>
        <v>0</v>
      </c>
      <c r="K143" s="317" t="s">
        <v>795</v>
      </c>
      <c r="L143" s="228"/>
      <c r="M143" s="321" t="s">
        <v>5</v>
      </c>
      <c r="N143" s="322" t="s">
        <v>42</v>
      </c>
      <c r="O143" s="323">
        <v>0.23699999999999999</v>
      </c>
      <c r="P143" s="323">
        <f t="shared" ref="P143:P157" si="41">O143*H143</f>
        <v>50.717999999999996</v>
      </c>
      <c r="Q143" s="323">
        <v>0</v>
      </c>
      <c r="R143" s="323">
        <f t="shared" ref="R143:R157" si="42">Q143*H143</f>
        <v>0</v>
      </c>
      <c r="S143" s="323">
        <v>0</v>
      </c>
      <c r="T143" s="324">
        <f t="shared" ref="T143:T157" si="43">S143*H143</f>
        <v>0</v>
      </c>
      <c r="AR143" s="215" t="s">
        <v>123</v>
      </c>
      <c r="AT143" s="215" t="s">
        <v>119</v>
      </c>
      <c r="AU143" s="215" t="s">
        <v>80</v>
      </c>
      <c r="AY143" s="215" t="s">
        <v>116</v>
      </c>
      <c r="BE143" s="325">
        <f t="shared" ref="BE143:BE157" si="44">IF(N143="základní",J143,0)</f>
        <v>0</v>
      </c>
      <c r="BF143" s="325">
        <f t="shared" ref="BF143:BF157" si="45">IF(N143="snížená",J143,0)</f>
        <v>0</v>
      </c>
      <c r="BG143" s="325">
        <f t="shared" ref="BG143:BG157" si="46">IF(N143="zákl. přenesená",J143,0)</f>
        <v>0</v>
      </c>
      <c r="BH143" s="325">
        <f t="shared" ref="BH143:BH157" si="47">IF(N143="sníž. přenesená",J143,0)</f>
        <v>0</v>
      </c>
      <c r="BI143" s="325">
        <f t="shared" ref="BI143:BI157" si="48">IF(N143="nulová",J143,0)</f>
        <v>0</v>
      </c>
      <c r="BJ143" s="215" t="s">
        <v>22</v>
      </c>
      <c r="BK143" s="325">
        <f t="shared" ref="BK143:BK157" si="49">ROUND(I143*H143,2)</f>
        <v>0</v>
      </c>
      <c r="BL143" s="215" t="s">
        <v>123</v>
      </c>
      <c r="BM143" s="215" t="s">
        <v>386</v>
      </c>
    </row>
    <row r="144" spans="2:65" s="227" customFormat="1" ht="25.5" customHeight="1">
      <c r="B144" s="228"/>
      <c r="C144" s="315" t="s">
        <v>387</v>
      </c>
      <c r="D144" s="315" t="s">
        <v>119</v>
      </c>
      <c r="E144" s="316" t="s">
        <v>388</v>
      </c>
      <c r="F144" s="317" t="s">
        <v>809</v>
      </c>
      <c r="G144" s="318" t="s">
        <v>122</v>
      </c>
      <c r="H144" s="319">
        <v>900</v>
      </c>
      <c r="I144" s="206"/>
      <c r="J144" s="320">
        <f t="shared" si="40"/>
        <v>0</v>
      </c>
      <c r="K144" s="317" t="s">
        <v>795</v>
      </c>
      <c r="L144" s="228"/>
      <c r="M144" s="321" t="s">
        <v>5</v>
      </c>
      <c r="N144" s="322" t="s">
        <v>42</v>
      </c>
      <c r="O144" s="323">
        <v>0.24099999999999999</v>
      </c>
      <c r="P144" s="323">
        <f t="shared" si="41"/>
        <v>216.9</v>
      </c>
      <c r="Q144" s="323">
        <v>5.9999999999999995E-4</v>
      </c>
      <c r="R144" s="323">
        <f t="shared" si="42"/>
        <v>0.53999999999999992</v>
      </c>
      <c r="S144" s="323">
        <v>0</v>
      </c>
      <c r="T144" s="324">
        <f t="shared" si="43"/>
        <v>0</v>
      </c>
      <c r="AR144" s="215" t="s">
        <v>123</v>
      </c>
      <c r="AT144" s="215" t="s">
        <v>119</v>
      </c>
      <c r="AU144" s="215" t="s">
        <v>80</v>
      </c>
      <c r="AY144" s="215" t="s">
        <v>116</v>
      </c>
      <c r="BE144" s="325">
        <f t="shared" si="44"/>
        <v>0</v>
      </c>
      <c r="BF144" s="325">
        <f t="shared" si="45"/>
        <v>0</v>
      </c>
      <c r="BG144" s="325">
        <f t="shared" si="46"/>
        <v>0</v>
      </c>
      <c r="BH144" s="325">
        <f t="shared" si="47"/>
        <v>0</v>
      </c>
      <c r="BI144" s="325">
        <f t="shared" si="48"/>
        <v>0</v>
      </c>
      <c r="BJ144" s="215" t="s">
        <v>22</v>
      </c>
      <c r="BK144" s="325">
        <f t="shared" si="49"/>
        <v>0</v>
      </c>
      <c r="BL144" s="215" t="s">
        <v>123</v>
      </c>
      <c r="BM144" s="215" t="s">
        <v>389</v>
      </c>
    </row>
    <row r="145" spans="2:65" s="227" customFormat="1" ht="25.5" customHeight="1">
      <c r="B145" s="228"/>
      <c r="C145" s="315" t="s">
        <v>390</v>
      </c>
      <c r="D145" s="315" t="s">
        <v>119</v>
      </c>
      <c r="E145" s="316" t="s">
        <v>391</v>
      </c>
      <c r="F145" s="317" t="s">
        <v>810</v>
      </c>
      <c r="G145" s="318" t="s">
        <v>122</v>
      </c>
      <c r="H145" s="319">
        <v>200</v>
      </c>
      <c r="I145" s="206"/>
      <c r="J145" s="320">
        <f t="shared" si="40"/>
        <v>0</v>
      </c>
      <c r="K145" s="317" t="s">
        <v>795</v>
      </c>
      <c r="L145" s="228"/>
      <c r="M145" s="321" t="s">
        <v>5</v>
      </c>
      <c r="N145" s="322" t="s">
        <v>42</v>
      </c>
      <c r="O145" s="323">
        <v>0.24099999999999999</v>
      </c>
      <c r="P145" s="323">
        <f t="shared" si="41"/>
        <v>48.199999999999996</v>
      </c>
      <c r="Q145" s="323">
        <v>9.1E-4</v>
      </c>
      <c r="R145" s="323">
        <f t="shared" si="42"/>
        <v>0.182</v>
      </c>
      <c r="S145" s="323">
        <v>0</v>
      </c>
      <c r="T145" s="324">
        <f t="shared" si="43"/>
        <v>0</v>
      </c>
      <c r="AR145" s="215" t="s">
        <v>123</v>
      </c>
      <c r="AT145" s="215" t="s">
        <v>119</v>
      </c>
      <c r="AU145" s="215" t="s">
        <v>80</v>
      </c>
      <c r="AY145" s="215" t="s">
        <v>116</v>
      </c>
      <c r="BE145" s="325">
        <f t="shared" si="44"/>
        <v>0</v>
      </c>
      <c r="BF145" s="325">
        <f t="shared" si="45"/>
        <v>0</v>
      </c>
      <c r="BG145" s="325">
        <f t="shared" si="46"/>
        <v>0</v>
      </c>
      <c r="BH145" s="325">
        <f t="shared" si="47"/>
        <v>0</v>
      </c>
      <c r="BI145" s="325">
        <f t="shared" si="48"/>
        <v>0</v>
      </c>
      <c r="BJ145" s="215" t="s">
        <v>22</v>
      </c>
      <c r="BK145" s="325">
        <f t="shared" si="49"/>
        <v>0</v>
      </c>
      <c r="BL145" s="215" t="s">
        <v>123</v>
      </c>
      <c r="BM145" s="215" t="s">
        <v>392</v>
      </c>
    </row>
    <row r="146" spans="2:65" s="227" customFormat="1" ht="25.5" customHeight="1">
      <c r="B146" s="228"/>
      <c r="C146" s="315" t="s">
        <v>393</v>
      </c>
      <c r="D146" s="315" t="s">
        <v>119</v>
      </c>
      <c r="E146" s="316" t="s">
        <v>391</v>
      </c>
      <c r="F146" s="317" t="s">
        <v>810</v>
      </c>
      <c r="G146" s="318" t="s">
        <v>122</v>
      </c>
      <c r="H146" s="319">
        <v>150</v>
      </c>
      <c r="I146" s="206"/>
      <c r="J146" s="320">
        <f t="shared" si="40"/>
        <v>0</v>
      </c>
      <c r="K146" s="317" t="s">
        <v>795</v>
      </c>
      <c r="L146" s="228"/>
      <c r="M146" s="321" t="s">
        <v>5</v>
      </c>
      <c r="N146" s="322" t="s">
        <v>42</v>
      </c>
      <c r="O146" s="323">
        <v>0.24099999999999999</v>
      </c>
      <c r="P146" s="323">
        <f t="shared" si="41"/>
        <v>36.15</v>
      </c>
      <c r="Q146" s="323">
        <v>9.1E-4</v>
      </c>
      <c r="R146" s="323">
        <f t="shared" si="42"/>
        <v>0.13650000000000001</v>
      </c>
      <c r="S146" s="323">
        <v>0</v>
      </c>
      <c r="T146" s="324">
        <f t="shared" si="43"/>
        <v>0</v>
      </c>
      <c r="AR146" s="215" t="s">
        <v>123</v>
      </c>
      <c r="AT146" s="215" t="s">
        <v>119</v>
      </c>
      <c r="AU146" s="215" t="s">
        <v>80</v>
      </c>
      <c r="AY146" s="215" t="s">
        <v>116</v>
      </c>
      <c r="BE146" s="325">
        <f t="shared" si="44"/>
        <v>0</v>
      </c>
      <c r="BF146" s="325">
        <f t="shared" si="45"/>
        <v>0</v>
      </c>
      <c r="BG146" s="325">
        <f t="shared" si="46"/>
        <v>0</v>
      </c>
      <c r="BH146" s="325">
        <f t="shared" si="47"/>
        <v>0</v>
      </c>
      <c r="BI146" s="325">
        <f t="shared" si="48"/>
        <v>0</v>
      </c>
      <c r="BJ146" s="215" t="s">
        <v>22</v>
      </c>
      <c r="BK146" s="325">
        <f t="shared" si="49"/>
        <v>0</v>
      </c>
      <c r="BL146" s="215" t="s">
        <v>123</v>
      </c>
      <c r="BM146" s="215" t="s">
        <v>394</v>
      </c>
    </row>
    <row r="147" spans="2:65" s="227" customFormat="1" ht="25.5" customHeight="1">
      <c r="B147" s="228"/>
      <c r="C147" s="315" t="s">
        <v>395</v>
      </c>
      <c r="D147" s="315" t="s">
        <v>119</v>
      </c>
      <c r="E147" s="316" t="s">
        <v>396</v>
      </c>
      <c r="F147" s="317" t="s">
        <v>811</v>
      </c>
      <c r="G147" s="318" t="s">
        <v>122</v>
      </c>
      <c r="H147" s="319">
        <v>100</v>
      </c>
      <c r="I147" s="206"/>
      <c r="J147" s="320">
        <f t="shared" si="40"/>
        <v>0</v>
      </c>
      <c r="K147" s="317" t="s">
        <v>795</v>
      </c>
      <c r="L147" s="228"/>
      <c r="M147" s="321" t="s">
        <v>5</v>
      </c>
      <c r="N147" s="322" t="s">
        <v>42</v>
      </c>
      <c r="O147" s="323">
        <v>0.24099999999999999</v>
      </c>
      <c r="P147" s="323">
        <f t="shared" si="41"/>
        <v>24.099999999999998</v>
      </c>
      <c r="Q147" s="323">
        <v>1.1800000000000001E-3</v>
      </c>
      <c r="R147" s="323">
        <f t="shared" si="42"/>
        <v>0.11800000000000001</v>
      </c>
      <c r="S147" s="323">
        <v>0</v>
      </c>
      <c r="T147" s="324">
        <f t="shared" si="43"/>
        <v>0</v>
      </c>
      <c r="AR147" s="215" t="s">
        <v>123</v>
      </c>
      <c r="AT147" s="215" t="s">
        <v>119</v>
      </c>
      <c r="AU147" s="215" t="s">
        <v>80</v>
      </c>
      <c r="AY147" s="215" t="s">
        <v>116</v>
      </c>
      <c r="BE147" s="325">
        <f t="shared" si="44"/>
        <v>0</v>
      </c>
      <c r="BF147" s="325">
        <f t="shared" si="45"/>
        <v>0</v>
      </c>
      <c r="BG147" s="325">
        <f t="shared" si="46"/>
        <v>0</v>
      </c>
      <c r="BH147" s="325">
        <f t="shared" si="47"/>
        <v>0</v>
      </c>
      <c r="BI147" s="325">
        <f t="shared" si="48"/>
        <v>0</v>
      </c>
      <c r="BJ147" s="215" t="s">
        <v>22</v>
      </c>
      <c r="BK147" s="325">
        <f t="shared" si="49"/>
        <v>0</v>
      </c>
      <c r="BL147" s="215" t="s">
        <v>123</v>
      </c>
      <c r="BM147" s="215" t="s">
        <v>397</v>
      </c>
    </row>
    <row r="148" spans="2:65" s="227" customFormat="1" ht="25.5" customHeight="1">
      <c r="B148" s="228"/>
      <c r="C148" s="315" t="s">
        <v>398</v>
      </c>
      <c r="D148" s="315" t="s">
        <v>119</v>
      </c>
      <c r="E148" s="316" t="s">
        <v>399</v>
      </c>
      <c r="F148" s="317" t="s">
        <v>812</v>
      </c>
      <c r="G148" s="318" t="s">
        <v>122</v>
      </c>
      <c r="H148" s="319">
        <v>10</v>
      </c>
      <c r="I148" s="206"/>
      <c r="J148" s="320">
        <f t="shared" si="40"/>
        <v>0</v>
      </c>
      <c r="K148" s="317" t="s">
        <v>795</v>
      </c>
      <c r="L148" s="228"/>
      <c r="M148" s="321" t="s">
        <v>5</v>
      </c>
      <c r="N148" s="322" t="s">
        <v>42</v>
      </c>
      <c r="O148" s="323">
        <v>0.24099999999999999</v>
      </c>
      <c r="P148" s="323">
        <f t="shared" si="41"/>
        <v>2.41</v>
      </c>
      <c r="Q148" s="323">
        <v>1.5E-3</v>
      </c>
      <c r="R148" s="323">
        <f t="shared" si="42"/>
        <v>1.4999999999999999E-2</v>
      </c>
      <c r="S148" s="323">
        <v>0</v>
      </c>
      <c r="T148" s="324">
        <f t="shared" si="43"/>
        <v>0</v>
      </c>
      <c r="AR148" s="215" t="s">
        <v>123</v>
      </c>
      <c r="AT148" s="215" t="s">
        <v>119</v>
      </c>
      <c r="AU148" s="215" t="s">
        <v>80</v>
      </c>
      <c r="AY148" s="215" t="s">
        <v>116</v>
      </c>
      <c r="BE148" s="325">
        <f t="shared" si="44"/>
        <v>0</v>
      </c>
      <c r="BF148" s="325">
        <f t="shared" si="45"/>
        <v>0</v>
      </c>
      <c r="BG148" s="325">
        <f t="shared" si="46"/>
        <v>0</v>
      </c>
      <c r="BH148" s="325">
        <f t="shared" si="47"/>
        <v>0</v>
      </c>
      <c r="BI148" s="325">
        <f t="shared" si="48"/>
        <v>0</v>
      </c>
      <c r="BJ148" s="215" t="s">
        <v>22</v>
      </c>
      <c r="BK148" s="325">
        <f t="shared" si="49"/>
        <v>0</v>
      </c>
      <c r="BL148" s="215" t="s">
        <v>123</v>
      </c>
      <c r="BM148" s="215" t="s">
        <v>400</v>
      </c>
    </row>
    <row r="149" spans="2:65" s="227" customFormat="1" ht="25.5" customHeight="1">
      <c r="B149" s="228"/>
      <c r="C149" s="315" t="s">
        <v>401</v>
      </c>
      <c r="D149" s="315" t="s">
        <v>119</v>
      </c>
      <c r="E149" s="316" t="s">
        <v>402</v>
      </c>
      <c r="F149" s="317" t="s">
        <v>813</v>
      </c>
      <c r="G149" s="318" t="s">
        <v>122</v>
      </c>
      <c r="H149" s="319">
        <v>40</v>
      </c>
      <c r="I149" s="206"/>
      <c r="J149" s="320">
        <f t="shared" si="40"/>
        <v>0</v>
      </c>
      <c r="K149" s="317" t="s">
        <v>795</v>
      </c>
      <c r="L149" s="228"/>
      <c r="M149" s="321" t="s">
        <v>5</v>
      </c>
      <c r="N149" s="322" t="s">
        <v>42</v>
      </c>
      <c r="O149" s="323">
        <v>0.33400000000000002</v>
      </c>
      <c r="P149" s="323">
        <f t="shared" si="41"/>
        <v>13.360000000000001</v>
      </c>
      <c r="Q149" s="323">
        <v>1.9400000000000001E-3</v>
      </c>
      <c r="R149" s="323">
        <f t="shared" si="42"/>
        <v>7.7600000000000002E-2</v>
      </c>
      <c r="S149" s="323">
        <v>0</v>
      </c>
      <c r="T149" s="324">
        <f t="shared" si="43"/>
        <v>0</v>
      </c>
      <c r="AR149" s="215" t="s">
        <v>123</v>
      </c>
      <c r="AT149" s="215" t="s">
        <v>119</v>
      </c>
      <c r="AU149" s="215" t="s">
        <v>80</v>
      </c>
      <c r="AY149" s="215" t="s">
        <v>116</v>
      </c>
      <c r="BE149" s="325">
        <f t="shared" si="44"/>
        <v>0</v>
      </c>
      <c r="BF149" s="325">
        <f t="shared" si="45"/>
        <v>0</v>
      </c>
      <c r="BG149" s="325">
        <f t="shared" si="46"/>
        <v>0</v>
      </c>
      <c r="BH149" s="325">
        <f t="shared" si="47"/>
        <v>0</v>
      </c>
      <c r="BI149" s="325">
        <f t="shared" si="48"/>
        <v>0</v>
      </c>
      <c r="BJ149" s="215" t="s">
        <v>22</v>
      </c>
      <c r="BK149" s="325">
        <f t="shared" si="49"/>
        <v>0</v>
      </c>
      <c r="BL149" s="215" t="s">
        <v>123</v>
      </c>
      <c r="BM149" s="215" t="s">
        <v>403</v>
      </c>
    </row>
    <row r="150" spans="2:65" s="227" customFormat="1" ht="25.5" customHeight="1">
      <c r="B150" s="228"/>
      <c r="C150" s="315" t="s">
        <v>404</v>
      </c>
      <c r="D150" s="315" t="s">
        <v>119</v>
      </c>
      <c r="E150" s="316" t="s">
        <v>405</v>
      </c>
      <c r="F150" s="317" t="s">
        <v>814</v>
      </c>
      <c r="G150" s="318" t="s">
        <v>122</v>
      </c>
      <c r="H150" s="319">
        <v>10</v>
      </c>
      <c r="I150" s="206"/>
      <c r="J150" s="320">
        <f t="shared" si="40"/>
        <v>0</v>
      </c>
      <c r="K150" s="317" t="s">
        <v>795</v>
      </c>
      <c r="L150" s="228"/>
      <c r="M150" s="321" t="s">
        <v>5</v>
      </c>
      <c r="N150" s="322" t="s">
        <v>42</v>
      </c>
      <c r="O150" s="323">
        <v>0.33400000000000002</v>
      </c>
      <c r="P150" s="323">
        <f t="shared" si="41"/>
        <v>3.3400000000000003</v>
      </c>
      <c r="Q150" s="323">
        <v>2.6199999999999999E-3</v>
      </c>
      <c r="R150" s="323">
        <f t="shared" si="42"/>
        <v>2.6200000000000001E-2</v>
      </c>
      <c r="S150" s="323">
        <v>0</v>
      </c>
      <c r="T150" s="324">
        <f t="shared" si="43"/>
        <v>0</v>
      </c>
      <c r="AR150" s="215" t="s">
        <v>123</v>
      </c>
      <c r="AT150" s="215" t="s">
        <v>119</v>
      </c>
      <c r="AU150" s="215" t="s">
        <v>80</v>
      </c>
      <c r="AY150" s="215" t="s">
        <v>116</v>
      </c>
      <c r="BE150" s="325">
        <f t="shared" si="44"/>
        <v>0</v>
      </c>
      <c r="BF150" s="325">
        <f t="shared" si="45"/>
        <v>0</v>
      </c>
      <c r="BG150" s="325">
        <f t="shared" si="46"/>
        <v>0</v>
      </c>
      <c r="BH150" s="325">
        <f t="shared" si="47"/>
        <v>0</v>
      </c>
      <c r="BI150" s="325">
        <f t="shared" si="48"/>
        <v>0</v>
      </c>
      <c r="BJ150" s="215" t="s">
        <v>22</v>
      </c>
      <c r="BK150" s="325">
        <f t="shared" si="49"/>
        <v>0</v>
      </c>
      <c r="BL150" s="215" t="s">
        <v>123</v>
      </c>
      <c r="BM150" s="215" t="s">
        <v>406</v>
      </c>
    </row>
    <row r="151" spans="2:65" s="227" customFormat="1" ht="25.5" customHeight="1">
      <c r="B151" s="228"/>
      <c r="C151" s="315" t="s">
        <v>407</v>
      </c>
      <c r="D151" s="315" t="s">
        <v>119</v>
      </c>
      <c r="E151" s="316" t="s">
        <v>408</v>
      </c>
      <c r="F151" s="317" t="s">
        <v>814</v>
      </c>
      <c r="G151" s="318" t="s">
        <v>122</v>
      </c>
      <c r="H151" s="319">
        <v>5</v>
      </c>
      <c r="I151" s="206"/>
      <c r="J151" s="320">
        <f t="shared" si="40"/>
        <v>0</v>
      </c>
      <c r="K151" s="317" t="s">
        <v>5</v>
      </c>
      <c r="L151" s="228"/>
      <c r="M151" s="321" t="s">
        <v>5</v>
      </c>
      <c r="N151" s="322" t="s">
        <v>42</v>
      </c>
      <c r="O151" s="323">
        <v>0.33400000000000002</v>
      </c>
      <c r="P151" s="323">
        <f t="shared" si="41"/>
        <v>1.6700000000000002</v>
      </c>
      <c r="Q151" s="323">
        <v>2.6199999999999999E-3</v>
      </c>
      <c r="R151" s="323">
        <f t="shared" si="42"/>
        <v>1.3100000000000001E-2</v>
      </c>
      <c r="S151" s="323">
        <v>0</v>
      </c>
      <c r="T151" s="324">
        <f t="shared" si="43"/>
        <v>0</v>
      </c>
      <c r="AR151" s="215" t="s">
        <v>123</v>
      </c>
      <c r="AT151" s="215" t="s">
        <v>119</v>
      </c>
      <c r="AU151" s="215" t="s">
        <v>80</v>
      </c>
      <c r="AY151" s="215" t="s">
        <v>116</v>
      </c>
      <c r="BE151" s="325">
        <f t="shared" si="44"/>
        <v>0</v>
      </c>
      <c r="BF151" s="325">
        <f t="shared" si="45"/>
        <v>0</v>
      </c>
      <c r="BG151" s="325">
        <f t="shared" si="46"/>
        <v>0</v>
      </c>
      <c r="BH151" s="325">
        <f t="shared" si="47"/>
        <v>0</v>
      </c>
      <c r="BI151" s="325">
        <f t="shared" si="48"/>
        <v>0</v>
      </c>
      <c r="BJ151" s="215" t="s">
        <v>22</v>
      </c>
      <c r="BK151" s="325">
        <f t="shared" si="49"/>
        <v>0</v>
      </c>
      <c r="BL151" s="215" t="s">
        <v>123</v>
      </c>
      <c r="BM151" s="215" t="s">
        <v>409</v>
      </c>
    </row>
    <row r="152" spans="2:65" s="227" customFormat="1" ht="25.5" customHeight="1">
      <c r="B152" s="228"/>
      <c r="C152" s="315" t="s">
        <v>410</v>
      </c>
      <c r="D152" s="315" t="s">
        <v>119</v>
      </c>
      <c r="E152" s="316" t="s">
        <v>411</v>
      </c>
      <c r="F152" s="317" t="s">
        <v>412</v>
      </c>
      <c r="G152" s="318" t="s">
        <v>122</v>
      </c>
      <c r="H152" s="319">
        <v>1400</v>
      </c>
      <c r="I152" s="206"/>
      <c r="J152" s="320">
        <f t="shared" si="40"/>
        <v>0</v>
      </c>
      <c r="K152" s="317" t="s">
        <v>795</v>
      </c>
      <c r="L152" s="228"/>
      <c r="M152" s="321" t="s">
        <v>5</v>
      </c>
      <c r="N152" s="322" t="s">
        <v>42</v>
      </c>
      <c r="O152" s="323">
        <v>2.1000000000000001E-2</v>
      </c>
      <c r="P152" s="323">
        <f t="shared" si="41"/>
        <v>29.400000000000002</v>
      </c>
      <c r="Q152" s="323">
        <v>0</v>
      </c>
      <c r="R152" s="323">
        <f t="shared" si="42"/>
        <v>0</v>
      </c>
      <c r="S152" s="323">
        <v>0</v>
      </c>
      <c r="T152" s="324">
        <f t="shared" si="43"/>
        <v>0</v>
      </c>
      <c r="AR152" s="215" t="s">
        <v>123</v>
      </c>
      <c r="AT152" s="215" t="s">
        <v>119</v>
      </c>
      <c r="AU152" s="215" t="s">
        <v>80</v>
      </c>
      <c r="AY152" s="215" t="s">
        <v>116</v>
      </c>
      <c r="BE152" s="325">
        <f t="shared" si="44"/>
        <v>0</v>
      </c>
      <c r="BF152" s="325">
        <f t="shared" si="45"/>
        <v>0</v>
      </c>
      <c r="BG152" s="325">
        <f t="shared" si="46"/>
        <v>0</v>
      </c>
      <c r="BH152" s="325">
        <f t="shared" si="47"/>
        <v>0</v>
      </c>
      <c r="BI152" s="325">
        <f t="shared" si="48"/>
        <v>0</v>
      </c>
      <c r="BJ152" s="215" t="s">
        <v>22</v>
      </c>
      <c r="BK152" s="325">
        <f t="shared" si="49"/>
        <v>0</v>
      </c>
      <c r="BL152" s="215" t="s">
        <v>123</v>
      </c>
      <c r="BM152" s="215" t="s">
        <v>413</v>
      </c>
    </row>
    <row r="153" spans="2:65" s="227" customFormat="1" ht="38.25" customHeight="1">
      <c r="B153" s="228"/>
      <c r="C153" s="315" t="s">
        <v>414</v>
      </c>
      <c r="D153" s="315" t="s">
        <v>119</v>
      </c>
      <c r="E153" s="316" t="s">
        <v>415</v>
      </c>
      <c r="F153" s="317" t="s">
        <v>416</v>
      </c>
      <c r="G153" s="318" t="s">
        <v>122</v>
      </c>
      <c r="H153" s="319">
        <v>15</v>
      </c>
      <c r="I153" s="206"/>
      <c r="J153" s="320">
        <f t="shared" si="40"/>
        <v>0</v>
      </c>
      <c r="K153" s="317" t="s">
        <v>795</v>
      </c>
      <c r="L153" s="228"/>
      <c r="M153" s="321" t="s">
        <v>5</v>
      </c>
      <c r="N153" s="322" t="s">
        <v>42</v>
      </c>
      <c r="O153" s="323">
        <v>3.2000000000000001E-2</v>
      </c>
      <c r="P153" s="323">
        <f t="shared" si="41"/>
        <v>0.48</v>
      </c>
      <c r="Q153" s="323">
        <v>0</v>
      </c>
      <c r="R153" s="323">
        <f t="shared" si="42"/>
        <v>0</v>
      </c>
      <c r="S153" s="323">
        <v>0</v>
      </c>
      <c r="T153" s="324">
        <f t="shared" si="43"/>
        <v>0</v>
      </c>
      <c r="AR153" s="215" t="s">
        <v>123</v>
      </c>
      <c r="AT153" s="215" t="s">
        <v>119</v>
      </c>
      <c r="AU153" s="215" t="s">
        <v>80</v>
      </c>
      <c r="AY153" s="215" t="s">
        <v>116</v>
      </c>
      <c r="BE153" s="325">
        <f t="shared" si="44"/>
        <v>0</v>
      </c>
      <c r="BF153" s="325">
        <f t="shared" si="45"/>
        <v>0</v>
      </c>
      <c r="BG153" s="325">
        <f t="shared" si="46"/>
        <v>0</v>
      </c>
      <c r="BH153" s="325">
        <f t="shared" si="47"/>
        <v>0</v>
      </c>
      <c r="BI153" s="325">
        <f t="shared" si="48"/>
        <v>0</v>
      </c>
      <c r="BJ153" s="215" t="s">
        <v>22</v>
      </c>
      <c r="BK153" s="325">
        <f t="shared" si="49"/>
        <v>0</v>
      </c>
      <c r="BL153" s="215" t="s">
        <v>123</v>
      </c>
      <c r="BM153" s="215" t="s">
        <v>417</v>
      </c>
    </row>
    <row r="154" spans="2:65" s="227" customFormat="1" ht="16.5" customHeight="1">
      <c r="B154" s="228"/>
      <c r="C154" s="315" t="s">
        <v>418</v>
      </c>
      <c r="D154" s="315" t="s">
        <v>119</v>
      </c>
      <c r="E154" s="316" t="s">
        <v>419</v>
      </c>
      <c r="F154" s="317" t="s">
        <v>420</v>
      </c>
      <c r="G154" s="318" t="s">
        <v>131</v>
      </c>
      <c r="H154" s="319">
        <v>60</v>
      </c>
      <c r="I154" s="206"/>
      <c r="J154" s="320">
        <f t="shared" si="40"/>
        <v>0</v>
      </c>
      <c r="K154" s="317" t="s">
        <v>5</v>
      </c>
      <c r="L154" s="228"/>
      <c r="M154" s="321" t="s">
        <v>5</v>
      </c>
      <c r="N154" s="322" t="s">
        <v>42</v>
      </c>
      <c r="O154" s="323">
        <v>3.2000000000000001E-2</v>
      </c>
      <c r="P154" s="323">
        <f t="shared" si="41"/>
        <v>1.92</v>
      </c>
      <c r="Q154" s="323">
        <v>0</v>
      </c>
      <c r="R154" s="323">
        <f t="shared" si="42"/>
        <v>0</v>
      </c>
      <c r="S154" s="323">
        <v>0</v>
      </c>
      <c r="T154" s="324">
        <f t="shared" si="43"/>
        <v>0</v>
      </c>
      <c r="AR154" s="215" t="s">
        <v>123</v>
      </c>
      <c r="AT154" s="215" t="s">
        <v>119</v>
      </c>
      <c r="AU154" s="215" t="s">
        <v>80</v>
      </c>
      <c r="AY154" s="215" t="s">
        <v>116</v>
      </c>
      <c r="BE154" s="325">
        <f t="shared" si="44"/>
        <v>0</v>
      </c>
      <c r="BF154" s="325">
        <f t="shared" si="45"/>
        <v>0</v>
      </c>
      <c r="BG154" s="325">
        <f t="shared" si="46"/>
        <v>0</v>
      </c>
      <c r="BH154" s="325">
        <f t="shared" si="47"/>
        <v>0</v>
      </c>
      <c r="BI154" s="325">
        <f t="shared" si="48"/>
        <v>0</v>
      </c>
      <c r="BJ154" s="215" t="s">
        <v>22</v>
      </c>
      <c r="BK154" s="325">
        <f t="shared" si="49"/>
        <v>0</v>
      </c>
      <c r="BL154" s="215" t="s">
        <v>123</v>
      </c>
      <c r="BM154" s="215" t="s">
        <v>421</v>
      </c>
    </row>
    <row r="155" spans="2:65" s="227" customFormat="1" ht="16.5" customHeight="1">
      <c r="B155" s="228"/>
      <c r="C155" s="315" t="s">
        <v>422</v>
      </c>
      <c r="D155" s="315" t="s">
        <v>119</v>
      </c>
      <c r="E155" s="316" t="s">
        <v>423</v>
      </c>
      <c r="F155" s="317" t="s">
        <v>424</v>
      </c>
      <c r="G155" s="318" t="s">
        <v>325</v>
      </c>
      <c r="H155" s="319">
        <v>16</v>
      </c>
      <c r="I155" s="206"/>
      <c r="J155" s="320">
        <f t="shared" si="40"/>
        <v>0</v>
      </c>
      <c r="K155" s="317" t="s">
        <v>5</v>
      </c>
      <c r="L155" s="228"/>
      <c r="M155" s="321" t="s">
        <v>5</v>
      </c>
      <c r="N155" s="322" t="s">
        <v>42</v>
      </c>
      <c r="O155" s="323">
        <v>3.2000000000000001E-2</v>
      </c>
      <c r="P155" s="323">
        <f t="shared" si="41"/>
        <v>0.51200000000000001</v>
      </c>
      <c r="Q155" s="323">
        <v>0</v>
      </c>
      <c r="R155" s="323">
        <f t="shared" si="42"/>
        <v>0</v>
      </c>
      <c r="S155" s="323">
        <v>0</v>
      </c>
      <c r="T155" s="324">
        <f t="shared" si="43"/>
        <v>0</v>
      </c>
      <c r="AR155" s="215" t="s">
        <v>123</v>
      </c>
      <c r="AT155" s="215" t="s">
        <v>119</v>
      </c>
      <c r="AU155" s="215" t="s">
        <v>80</v>
      </c>
      <c r="AY155" s="215" t="s">
        <v>116</v>
      </c>
      <c r="BE155" s="325">
        <f t="shared" si="44"/>
        <v>0</v>
      </c>
      <c r="BF155" s="325">
        <f t="shared" si="45"/>
        <v>0</v>
      </c>
      <c r="BG155" s="325">
        <f t="shared" si="46"/>
        <v>0</v>
      </c>
      <c r="BH155" s="325">
        <f t="shared" si="47"/>
        <v>0</v>
      </c>
      <c r="BI155" s="325">
        <f t="shared" si="48"/>
        <v>0</v>
      </c>
      <c r="BJ155" s="215" t="s">
        <v>22</v>
      </c>
      <c r="BK155" s="325">
        <f t="shared" si="49"/>
        <v>0</v>
      </c>
      <c r="BL155" s="215" t="s">
        <v>123</v>
      </c>
      <c r="BM155" s="215" t="s">
        <v>425</v>
      </c>
    </row>
    <row r="156" spans="2:65" s="227" customFormat="1" ht="16.5" customHeight="1">
      <c r="B156" s="228"/>
      <c r="C156" s="315" t="s">
        <v>426</v>
      </c>
      <c r="D156" s="315" t="s">
        <v>119</v>
      </c>
      <c r="E156" s="316" t="s">
        <v>427</v>
      </c>
      <c r="F156" s="317" t="s">
        <v>428</v>
      </c>
      <c r="G156" s="318" t="s">
        <v>325</v>
      </c>
      <c r="H156" s="319">
        <v>16</v>
      </c>
      <c r="I156" s="206"/>
      <c r="J156" s="320">
        <f t="shared" si="40"/>
        <v>0</v>
      </c>
      <c r="K156" s="317" t="s">
        <v>5</v>
      </c>
      <c r="L156" s="228"/>
      <c r="M156" s="321" t="s">
        <v>5</v>
      </c>
      <c r="N156" s="322" t="s">
        <v>42</v>
      </c>
      <c r="O156" s="323">
        <v>3.2000000000000001E-2</v>
      </c>
      <c r="P156" s="323">
        <f t="shared" si="41"/>
        <v>0.51200000000000001</v>
      </c>
      <c r="Q156" s="323">
        <v>0</v>
      </c>
      <c r="R156" s="323">
        <f t="shared" si="42"/>
        <v>0</v>
      </c>
      <c r="S156" s="323">
        <v>0</v>
      </c>
      <c r="T156" s="324">
        <f t="shared" si="43"/>
        <v>0</v>
      </c>
      <c r="AR156" s="215" t="s">
        <v>123</v>
      </c>
      <c r="AT156" s="215" t="s">
        <v>119</v>
      </c>
      <c r="AU156" s="215" t="s">
        <v>80</v>
      </c>
      <c r="AY156" s="215" t="s">
        <v>116</v>
      </c>
      <c r="BE156" s="325">
        <f t="shared" si="44"/>
        <v>0</v>
      </c>
      <c r="BF156" s="325">
        <f t="shared" si="45"/>
        <v>0</v>
      </c>
      <c r="BG156" s="325">
        <f t="shared" si="46"/>
        <v>0</v>
      </c>
      <c r="BH156" s="325">
        <f t="shared" si="47"/>
        <v>0</v>
      </c>
      <c r="BI156" s="325">
        <f t="shared" si="48"/>
        <v>0</v>
      </c>
      <c r="BJ156" s="215" t="s">
        <v>22</v>
      </c>
      <c r="BK156" s="325">
        <f t="shared" si="49"/>
        <v>0</v>
      </c>
      <c r="BL156" s="215" t="s">
        <v>123</v>
      </c>
      <c r="BM156" s="215" t="s">
        <v>429</v>
      </c>
    </row>
    <row r="157" spans="2:65" s="227" customFormat="1" ht="38.25" customHeight="1">
      <c r="B157" s="228"/>
      <c r="C157" s="315" t="s">
        <v>430</v>
      </c>
      <c r="D157" s="315" t="s">
        <v>119</v>
      </c>
      <c r="E157" s="316" t="s">
        <v>431</v>
      </c>
      <c r="F157" s="317" t="s">
        <v>432</v>
      </c>
      <c r="G157" s="318" t="s">
        <v>189</v>
      </c>
      <c r="H157" s="319">
        <v>1.1080000000000001</v>
      </c>
      <c r="I157" s="206"/>
      <c r="J157" s="320">
        <f t="shared" si="40"/>
        <v>0</v>
      </c>
      <c r="K157" s="317" t="s">
        <v>795</v>
      </c>
      <c r="L157" s="228"/>
      <c r="M157" s="321" t="s">
        <v>5</v>
      </c>
      <c r="N157" s="322" t="s">
        <v>42</v>
      </c>
      <c r="O157" s="323">
        <v>3.246</v>
      </c>
      <c r="P157" s="323">
        <f t="shared" si="41"/>
        <v>3.5965680000000004</v>
      </c>
      <c r="Q157" s="323">
        <v>0</v>
      </c>
      <c r="R157" s="323">
        <f t="shared" si="42"/>
        <v>0</v>
      </c>
      <c r="S157" s="323">
        <v>0</v>
      </c>
      <c r="T157" s="324">
        <f t="shared" si="43"/>
        <v>0</v>
      </c>
      <c r="AR157" s="215" t="s">
        <v>123</v>
      </c>
      <c r="AT157" s="215" t="s">
        <v>119</v>
      </c>
      <c r="AU157" s="215" t="s">
        <v>80</v>
      </c>
      <c r="AY157" s="215" t="s">
        <v>116</v>
      </c>
      <c r="BE157" s="325">
        <f t="shared" si="44"/>
        <v>0</v>
      </c>
      <c r="BF157" s="325">
        <f t="shared" si="45"/>
        <v>0</v>
      </c>
      <c r="BG157" s="325">
        <f t="shared" si="46"/>
        <v>0</v>
      </c>
      <c r="BH157" s="325">
        <f t="shared" si="47"/>
        <v>0</v>
      </c>
      <c r="BI157" s="325">
        <f t="shared" si="48"/>
        <v>0</v>
      </c>
      <c r="BJ157" s="215" t="s">
        <v>22</v>
      </c>
      <c r="BK157" s="325">
        <f t="shared" si="49"/>
        <v>0</v>
      </c>
      <c r="BL157" s="215" t="s">
        <v>123</v>
      </c>
      <c r="BM157" s="215" t="s">
        <v>433</v>
      </c>
    </row>
    <row r="158" spans="2:65" s="303" customFormat="1" ht="29.85" customHeight="1">
      <c r="B158" s="302"/>
      <c r="D158" s="304" t="s">
        <v>70</v>
      </c>
      <c r="E158" s="313" t="s">
        <v>434</v>
      </c>
      <c r="F158" s="313" t="s">
        <v>435</v>
      </c>
      <c r="J158" s="314">
        <f>BK158</f>
        <v>0</v>
      </c>
      <c r="L158" s="302"/>
      <c r="M158" s="307"/>
      <c r="N158" s="308"/>
      <c r="O158" s="308"/>
      <c r="P158" s="309">
        <f>SUM(P159:P186)</f>
        <v>51.701020999999997</v>
      </c>
      <c r="Q158" s="308"/>
      <c r="R158" s="309">
        <f>SUM(R159:R186)</f>
        <v>0.17082</v>
      </c>
      <c r="S158" s="308"/>
      <c r="T158" s="310">
        <f>SUM(T159:T186)</f>
        <v>0</v>
      </c>
      <c r="AR158" s="304" t="s">
        <v>80</v>
      </c>
      <c r="AT158" s="311" t="s">
        <v>70</v>
      </c>
      <c r="AU158" s="311" t="s">
        <v>22</v>
      </c>
      <c r="AY158" s="304" t="s">
        <v>116</v>
      </c>
      <c r="BK158" s="312">
        <f>SUM(BK159:BK186)</f>
        <v>0</v>
      </c>
    </row>
    <row r="159" spans="2:65" s="227" customFormat="1" ht="16.5" customHeight="1">
      <c r="B159" s="228"/>
      <c r="C159" s="315" t="s">
        <v>436</v>
      </c>
      <c r="D159" s="315" t="s">
        <v>119</v>
      </c>
      <c r="E159" s="316" t="s">
        <v>437</v>
      </c>
      <c r="F159" s="317" t="s">
        <v>438</v>
      </c>
      <c r="G159" s="318" t="s">
        <v>131</v>
      </c>
      <c r="H159" s="319">
        <v>9</v>
      </c>
      <c r="I159" s="206"/>
      <c r="J159" s="320">
        <f t="shared" ref="J159:J186" si="50">ROUND(I159*H159,2)</f>
        <v>0</v>
      </c>
      <c r="K159" s="317" t="s">
        <v>795</v>
      </c>
      <c r="L159" s="228"/>
      <c r="M159" s="321" t="s">
        <v>5</v>
      </c>
      <c r="N159" s="322" t="s">
        <v>42</v>
      </c>
      <c r="O159" s="323">
        <v>0.20599999999999999</v>
      </c>
      <c r="P159" s="323">
        <f t="shared" ref="P159:P186" si="51">O159*H159</f>
        <v>1.8539999999999999</v>
      </c>
      <c r="Q159" s="323">
        <v>1.1E-4</v>
      </c>
      <c r="R159" s="323">
        <f t="shared" ref="R159:R186" si="52">Q159*H159</f>
        <v>9.8999999999999999E-4</v>
      </c>
      <c r="S159" s="323">
        <v>0</v>
      </c>
      <c r="T159" s="324">
        <f t="shared" ref="T159:T186" si="53">S159*H159</f>
        <v>0</v>
      </c>
      <c r="AR159" s="215" t="s">
        <v>123</v>
      </c>
      <c r="AT159" s="215" t="s">
        <v>119</v>
      </c>
      <c r="AU159" s="215" t="s">
        <v>80</v>
      </c>
      <c r="AY159" s="215" t="s">
        <v>116</v>
      </c>
      <c r="BE159" s="325">
        <f t="shared" ref="BE159:BE186" si="54">IF(N159="základní",J159,0)</f>
        <v>0</v>
      </c>
      <c r="BF159" s="325">
        <f t="shared" ref="BF159:BF186" si="55">IF(N159="snížená",J159,0)</f>
        <v>0</v>
      </c>
      <c r="BG159" s="325">
        <f t="shared" ref="BG159:BG186" si="56">IF(N159="zákl. přenesená",J159,0)</f>
        <v>0</v>
      </c>
      <c r="BH159" s="325">
        <f t="shared" ref="BH159:BH186" si="57">IF(N159="sníž. přenesená",J159,0)</f>
        <v>0</v>
      </c>
      <c r="BI159" s="325">
        <f t="shared" ref="BI159:BI186" si="58">IF(N159="nulová",J159,0)</f>
        <v>0</v>
      </c>
      <c r="BJ159" s="215" t="s">
        <v>22</v>
      </c>
      <c r="BK159" s="325">
        <f t="shared" ref="BK159:BK186" si="59">ROUND(I159*H159,2)</f>
        <v>0</v>
      </c>
      <c r="BL159" s="215" t="s">
        <v>123</v>
      </c>
      <c r="BM159" s="215" t="s">
        <v>439</v>
      </c>
    </row>
    <row r="160" spans="2:65" s="227" customFormat="1" ht="16.5" customHeight="1">
      <c r="B160" s="228"/>
      <c r="C160" s="315" t="s">
        <v>440</v>
      </c>
      <c r="D160" s="315" t="s">
        <v>119</v>
      </c>
      <c r="E160" s="316" t="s">
        <v>441</v>
      </c>
      <c r="F160" s="317" t="s">
        <v>442</v>
      </c>
      <c r="G160" s="318" t="s">
        <v>131</v>
      </c>
      <c r="H160" s="319">
        <v>1</v>
      </c>
      <c r="I160" s="206"/>
      <c r="J160" s="320">
        <f t="shared" si="50"/>
        <v>0</v>
      </c>
      <c r="K160" s="317" t="s">
        <v>795</v>
      </c>
      <c r="L160" s="228"/>
      <c r="M160" s="321" t="s">
        <v>5</v>
      </c>
      <c r="N160" s="322" t="s">
        <v>42</v>
      </c>
      <c r="O160" s="323">
        <v>0.22700000000000001</v>
      </c>
      <c r="P160" s="323">
        <f t="shared" si="51"/>
        <v>0.22700000000000001</v>
      </c>
      <c r="Q160" s="323">
        <v>1.4999999999999999E-4</v>
      </c>
      <c r="R160" s="323">
        <f t="shared" si="52"/>
        <v>1.4999999999999999E-4</v>
      </c>
      <c r="S160" s="323">
        <v>0</v>
      </c>
      <c r="T160" s="324">
        <f t="shared" si="53"/>
        <v>0</v>
      </c>
      <c r="AR160" s="215" t="s">
        <v>123</v>
      </c>
      <c r="AT160" s="215" t="s">
        <v>119</v>
      </c>
      <c r="AU160" s="215" t="s">
        <v>80</v>
      </c>
      <c r="AY160" s="215" t="s">
        <v>116</v>
      </c>
      <c r="BE160" s="325">
        <f t="shared" si="54"/>
        <v>0</v>
      </c>
      <c r="BF160" s="325">
        <f t="shared" si="55"/>
        <v>0</v>
      </c>
      <c r="BG160" s="325">
        <f t="shared" si="56"/>
        <v>0</v>
      </c>
      <c r="BH160" s="325">
        <f t="shared" si="57"/>
        <v>0</v>
      </c>
      <c r="BI160" s="325">
        <f t="shared" si="58"/>
        <v>0</v>
      </c>
      <c r="BJ160" s="215" t="s">
        <v>22</v>
      </c>
      <c r="BK160" s="325">
        <f t="shared" si="59"/>
        <v>0</v>
      </c>
      <c r="BL160" s="215" t="s">
        <v>123</v>
      </c>
      <c r="BM160" s="215" t="s">
        <v>443</v>
      </c>
    </row>
    <row r="161" spans="2:65" s="227" customFormat="1" ht="25.5" customHeight="1">
      <c r="B161" s="228"/>
      <c r="C161" s="315" t="s">
        <v>444</v>
      </c>
      <c r="D161" s="315" t="s">
        <v>119</v>
      </c>
      <c r="E161" s="316" t="s">
        <v>445</v>
      </c>
      <c r="F161" s="317" t="s">
        <v>815</v>
      </c>
      <c r="G161" s="318" t="s">
        <v>131</v>
      </c>
      <c r="H161" s="319">
        <v>36</v>
      </c>
      <c r="I161" s="206"/>
      <c r="J161" s="320">
        <f t="shared" si="50"/>
        <v>0</v>
      </c>
      <c r="K161" s="317" t="s">
        <v>795</v>
      </c>
      <c r="L161" s="228"/>
      <c r="M161" s="321" t="s">
        <v>5</v>
      </c>
      <c r="N161" s="322" t="s">
        <v>42</v>
      </c>
      <c r="O161" s="323">
        <v>0.15</v>
      </c>
      <c r="P161" s="323">
        <f t="shared" si="51"/>
        <v>5.3999999999999995</v>
      </c>
      <c r="Q161" s="323">
        <v>2.7999999999999998E-4</v>
      </c>
      <c r="R161" s="323">
        <f t="shared" si="52"/>
        <v>1.0079999999999999E-2</v>
      </c>
      <c r="S161" s="323">
        <v>0</v>
      </c>
      <c r="T161" s="324">
        <f t="shared" si="53"/>
        <v>0</v>
      </c>
      <c r="AR161" s="215" t="s">
        <v>123</v>
      </c>
      <c r="AT161" s="215" t="s">
        <v>119</v>
      </c>
      <c r="AU161" s="215" t="s">
        <v>80</v>
      </c>
      <c r="AY161" s="215" t="s">
        <v>116</v>
      </c>
      <c r="BE161" s="325">
        <f t="shared" si="54"/>
        <v>0</v>
      </c>
      <c r="BF161" s="325">
        <f t="shared" si="55"/>
        <v>0</v>
      </c>
      <c r="BG161" s="325">
        <f t="shared" si="56"/>
        <v>0</v>
      </c>
      <c r="BH161" s="325">
        <f t="shared" si="57"/>
        <v>0</v>
      </c>
      <c r="BI161" s="325">
        <f t="shared" si="58"/>
        <v>0</v>
      </c>
      <c r="BJ161" s="215" t="s">
        <v>22</v>
      </c>
      <c r="BK161" s="325">
        <f t="shared" si="59"/>
        <v>0</v>
      </c>
      <c r="BL161" s="215" t="s">
        <v>123</v>
      </c>
      <c r="BM161" s="215" t="s">
        <v>446</v>
      </c>
    </row>
    <row r="162" spans="2:65" s="227" customFormat="1" ht="25.5" customHeight="1">
      <c r="B162" s="228"/>
      <c r="C162" s="315" t="s">
        <v>447</v>
      </c>
      <c r="D162" s="315" t="s">
        <v>119</v>
      </c>
      <c r="E162" s="316" t="s">
        <v>448</v>
      </c>
      <c r="F162" s="317" t="s">
        <v>816</v>
      </c>
      <c r="G162" s="318" t="s">
        <v>131</v>
      </c>
      <c r="H162" s="319">
        <v>71</v>
      </c>
      <c r="I162" s="206"/>
      <c r="J162" s="320">
        <f t="shared" si="50"/>
        <v>0</v>
      </c>
      <c r="K162" s="317" t="s">
        <v>795</v>
      </c>
      <c r="L162" s="228"/>
      <c r="M162" s="321" t="s">
        <v>5</v>
      </c>
      <c r="N162" s="322" t="s">
        <v>42</v>
      </c>
      <c r="O162" s="323">
        <v>3.5000000000000003E-2</v>
      </c>
      <c r="P162" s="323">
        <f t="shared" si="51"/>
        <v>2.4850000000000003</v>
      </c>
      <c r="Q162" s="323">
        <v>1.3999999999999999E-4</v>
      </c>
      <c r="R162" s="323">
        <f t="shared" si="52"/>
        <v>9.9399999999999992E-3</v>
      </c>
      <c r="S162" s="323">
        <v>0</v>
      </c>
      <c r="T162" s="324">
        <f t="shared" si="53"/>
        <v>0</v>
      </c>
      <c r="AR162" s="215" t="s">
        <v>123</v>
      </c>
      <c r="AT162" s="215" t="s">
        <v>119</v>
      </c>
      <c r="AU162" s="215" t="s">
        <v>80</v>
      </c>
      <c r="AY162" s="215" t="s">
        <v>116</v>
      </c>
      <c r="BE162" s="325">
        <f t="shared" si="54"/>
        <v>0</v>
      </c>
      <c r="BF162" s="325">
        <f t="shared" si="55"/>
        <v>0</v>
      </c>
      <c r="BG162" s="325">
        <f t="shared" si="56"/>
        <v>0</v>
      </c>
      <c r="BH162" s="325">
        <f t="shared" si="57"/>
        <v>0</v>
      </c>
      <c r="BI162" s="325">
        <f t="shared" si="58"/>
        <v>0</v>
      </c>
      <c r="BJ162" s="215" t="s">
        <v>22</v>
      </c>
      <c r="BK162" s="325">
        <f t="shared" si="59"/>
        <v>0</v>
      </c>
      <c r="BL162" s="215" t="s">
        <v>123</v>
      </c>
      <c r="BM162" s="215" t="s">
        <v>449</v>
      </c>
    </row>
    <row r="163" spans="2:65" s="227" customFormat="1" ht="25.5" customHeight="1">
      <c r="B163" s="228"/>
      <c r="C163" s="315" t="s">
        <v>450</v>
      </c>
      <c r="D163" s="315" t="s">
        <v>119</v>
      </c>
      <c r="E163" s="316" t="s">
        <v>451</v>
      </c>
      <c r="F163" s="317" t="s">
        <v>817</v>
      </c>
      <c r="G163" s="318" t="s">
        <v>131</v>
      </c>
      <c r="H163" s="319">
        <v>36</v>
      </c>
      <c r="I163" s="206"/>
      <c r="J163" s="320">
        <f t="shared" si="50"/>
        <v>0</v>
      </c>
      <c r="K163" s="317" t="s">
        <v>795</v>
      </c>
      <c r="L163" s="228"/>
      <c r="M163" s="321" t="s">
        <v>5</v>
      </c>
      <c r="N163" s="322" t="s">
        <v>42</v>
      </c>
      <c r="O163" s="323">
        <v>3.5000000000000003E-2</v>
      </c>
      <c r="P163" s="323">
        <f t="shared" si="51"/>
        <v>1.2600000000000002</v>
      </c>
      <c r="Q163" s="323">
        <v>1.4999999999999999E-4</v>
      </c>
      <c r="R163" s="323">
        <f t="shared" si="52"/>
        <v>5.3999999999999994E-3</v>
      </c>
      <c r="S163" s="323">
        <v>0</v>
      </c>
      <c r="T163" s="324">
        <f t="shared" si="53"/>
        <v>0</v>
      </c>
      <c r="AR163" s="215" t="s">
        <v>123</v>
      </c>
      <c r="AT163" s="215" t="s">
        <v>119</v>
      </c>
      <c r="AU163" s="215" t="s">
        <v>80</v>
      </c>
      <c r="AY163" s="215" t="s">
        <v>116</v>
      </c>
      <c r="BE163" s="325">
        <f t="shared" si="54"/>
        <v>0</v>
      </c>
      <c r="BF163" s="325">
        <f t="shared" si="55"/>
        <v>0</v>
      </c>
      <c r="BG163" s="325">
        <f t="shared" si="56"/>
        <v>0</v>
      </c>
      <c r="BH163" s="325">
        <f t="shared" si="57"/>
        <v>0</v>
      </c>
      <c r="BI163" s="325">
        <f t="shared" si="58"/>
        <v>0</v>
      </c>
      <c r="BJ163" s="215" t="s">
        <v>22</v>
      </c>
      <c r="BK163" s="325">
        <f t="shared" si="59"/>
        <v>0</v>
      </c>
      <c r="BL163" s="215" t="s">
        <v>123</v>
      </c>
      <c r="BM163" s="215" t="s">
        <v>452</v>
      </c>
    </row>
    <row r="164" spans="2:65" s="227" customFormat="1" ht="16.5" customHeight="1">
      <c r="B164" s="228"/>
      <c r="C164" s="315" t="s">
        <v>453</v>
      </c>
      <c r="D164" s="315" t="s">
        <v>119</v>
      </c>
      <c r="E164" s="316" t="s">
        <v>454</v>
      </c>
      <c r="F164" s="317" t="s">
        <v>818</v>
      </c>
      <c r="G164" s="318" t="s">
        <v>131</v>
      </c>
      <c r="H164" s="319">
        <v>2</v>
      </c>
      <c r="I164" s="206"/>
      <c r="J164" s="320">
        <f t="shared" si="50"/>
        <v>0</v>
      </c>
      <c r="K164" s="317" t="s">
        <v>795</v>
      </c>
      <c r="L164" s="228"/>
      <c r="M164" s="321" t="s">
        <v>5</v>
      </c>
      <c r="N164" s="322" t="s">
        <v>42</v>
      </c>
      <c r="O164" s="323">
        <v>0.35</v>
      </c>
      <c r="P164" s="323">
        <f t="shared" si="51"/>
        <v>0.7</v>
      </c>
      <c r="Q164" s="323">
        <v>5.1999999999999995E-4</v>
      </c>
      <c r="R164" s="323">
        <f t="shared" si="52"/>
        <v>1.0399999999999999E-3</v>
      </c>
      <c r="S164" s="323">
        <v>0</v>
      </c>
      <c r="T164" s="324">
        <f t="shared" si="53"/>
        <v>0</v>
      </c>
      <c r="AR164" s="215" t="s">
        <v>123</v>
      </c>
      <c r="AT164" s="215" t="s">
        <v>119</v>
      </c>
      <c r="AU164" s="215" t="s">
        <v>80</v>
      </c>
      <c r="AY164" s="215" t="s">
        <v>116</v>
      </c>
      <c r="BE164" s="325">
        <f t="shared" si="54"/>
        <v>0</v>
      </c>
      <c r="BF164" s="325">
        <f t="shared" si="55"/>
        <v>0</v>
      </c>
      <c r="BG164" s="325">
        <f t="shared" si="56"/>
        <v>0</v>
      </c>
      <c r="BH164" s="325">
        <f t="shared" si="57"/>
        <v>0</v>
      </c>
      <c r="BI164" s="325">
        <f t="shared" si="58"/>
        <v>0</v>
      </c>
      <c r="BJ164" s="215" t="s">
        <v>22</v>
      </c>
      <c r="BK164" s="325">
        <f t="shared" si="59"/>
        <v>0</v>
      </c>
      <c r="BL164" s="215" t="s">
        <v>123</v>
      </c>
      <c r="BM164" s="215" t="s">
        <v>455</v>
      </c>
    </row>
    <row r="165" spans="2:65" s="227" customFormat="1" ht="16.5" customHeight="1">
      <c r="B165" s="228"/>
      <c r="C165" s="315" t="s">
        <v>456</v>
      </c>
      <c r="D165" s="315" t="s">
        <v>119</v>
      </c>
      <c r="E165" s="316" t="s">
        <v>457</v>
      </c>
      <c r="F165" s="317" t="s">
        <v>819</v>
      </c>
      <c r="G165" s="318" t="s">
        <v>131</v>
      </c>
      <c r="H165" s="319">
        <v>1</v>
      </c>
      <c r="I165" s="206"/>
      <c r="J165" s="320">
        <f t="shared" si="50"/>
        <v>0</v>
      </c>
      <c r="K165" s="317" t="s">
        <v>795</v>
      </c>
      <c r="L165" s="228"/>
      <c r="M165" s="321" t="s">
        <v>5</v>
      </c>
      <c r="N165" s="322" t="s">
        <v>42</v>
      </c>
      <c r="O165" s="323">
        <v>0.42199999999999999</v>
      </c>
      <c r="P165" s="323">
        <f t="shared" si="51"/>
        <v>0.42199999999999999</v>
      </c>
      <c r="Q165" s="323">
        <v>7.7999999999999999E-4</v>
      </c>
      <c r="R165" s="323">
        <f t="shared" si="52"/>
        <v>7.7999999999999999E-4</v>
      </c>
      <c r="S165" s="323">
        <v>0</v>
      </c>
      <c r="T165" s="324">
        <f t="shared" si="53"/>
        <v>0</v>
      </c>
      <c r="AR165" s="215" t="s">
        <v>123</v>
      </c>
      <c r="AT165" s="215" t="s">
        <v>119</v>
      </c>
      <c r="AU165" s="215" t="s">
        <v>80</v>
      </c>
      <c r="AY165" s="215" t="s">
        <v>116</v>
      </c>
      <c r="BE165" s="325">
        <f t="shared" si="54"/>
        <v>0</v>
      </c>
      <c r="BF165" s="325">
        <f t="shared" si="55"/>
        <v>0</v>
      </c>
      <c r="BG165" s="325">
        <f t="shared" si="56"/>
        <v>0</v>
      </c>
      <c r="BH165" s="325">
        <f t="shared" si="57"/>
        <v>0</v>
      </c>
      <c r="BI165" s="325">
        <f t="shared" si="58"/>
        <v>0</v>
      </c>
      <c r="BJ165" s="215" t="s">
        <v>22</v>
      </c>
      <c r="BK165" s="325">
        <f t="shared" si="59"/>
        <v>0</v>
      </c>
      <c r="BL165" s="215" t="s">
        <v>123</v>
      </c>
      <c r="BM165" s="215" t="s">
        <v>458</v>
      </c>
    </row>
    <row r="166" spans="2:65" s="227" customFormat="1" ht="16.5" customHeight="1">
      <c r="B166" s="228"/>
      <c r="C166" s="315" t="s">
        <v>459</v>
      </c>
      <c r="D166" s="315" t="s">
        <v>119</v>
      </c>
      <c r="E166" s="316" t="s">
        <v>460</v>
      </c>
      <c r="F166" s="317" t="s">
        <v>820</v>
      </c>
      <c r="G166" s="318" t="s">
        <v>131</v>
      </c>
      <c r="H166" s="319">
        <v>1</v>
      </c>
      <c r="I166" s="206"/>
      <c r="J166" s="320">
        <f t="shared" si="50"/>
        <v>0</v>
      </c>
      <c r="K166" s="317" t="s">
        <v>795</v>
      </c>
      <c r="L166" s="228"/>
      <c r="M166" s="321" t="s">
        <v>5</v>
      </c>
      <c r="N166" s="322" t="s">
        <v>42</v>
      </c>
      <c r="O166" s="323">
        <v>0.10299999999999999</v>
      </c>
      <c r="P166" s="323">
        <f t="shared" si="51"/>
        <v>0.10299999999999999</v>
      </c>
      <c r="Q166" s="323">
        <v>4.4999999999999999E-4</v>
      </c>
      <c r="R166" s="323">
        <f t="shared" si="52"/>
        <v>4.4999999999999999E-4</v>
      </c>
      <c r="S166" s="323">
        <v>0</v>
      </c>
      <c r="T166" s="324">
        <f t="shared" si="53"/>
        <v>0</v>
      </c>
      <c r="AR166" s="215" t="s">
        <v>123</v>
      </c>
      <c r="AT166" s="215" t="s">
        <v>119</v>
      </c>
      <c r="AU166" s="215" t="s">
        <v>80</v>
      </c>
      <c r="AY166" s="215" t="s">
        <v>116</v>
      </c>
      <c r="BE166" s="325">
        <f t="shared" si="54"/>
        <v>0</v>
      </c>
      <c r="BF166" s="325">
        <f t="shared" si="55"/>
        <v>0</v>
      </c>
      <c r="BG166" s="325">
        <f t="shared" si="56"/>
        <v>0</v>
      </c>
      <c r="BH166" s="325">
        <f t="shared" si="57"/>
        <v>0</v>
      </c>
      <c r="BI166" s="325">
        <f t="shared" si="58"/>
        <v>0</v>
      </c>
      <c r="BJ166" s="215" t="s">
        <v>22</v>
      </c>
      <c r="BK166" s="325">
        <f t="shared" si="59"/>
        <v>0</v>
      </c>
      <c r="BL166" s="215" t="s">
        <v>123</v>
      </c>
      <c r="BM166" s="215" t="s">
        <v>461</v>
      </c>
    </row>
    <row r="167" spans="2:65" s="227" customFormat="1" ht="16.5" customHeight="1">
      <c r="B167" s="228"/>
      <c r="C167" s="315" t="s">
        <v>462</v>
      </c>
      <c r="D167" s="315" t="s">
        <v>119</v>
      </c>
      <c r="E167" s="316" t="s">
        <v>463</v>
      </c>
      <c r="F167" s="317" t="s">
        <v>821</v>
      </c>
      <c r="G167" s="318" t="s">
        <v>131</v>
      </c>
      <c r="H167" s="319">
        <v>5</v>
      </c>
      <c r="I167" s="206"/>
      <c r="J167" s="320">
        <f t="shared" si="50"/>
        <v>0</v>
      </c>
      <c r="K167" s="317" t="s">
        <v>795</v>
      </c>
      <c r="L167" s="228"/>
      <c r="M167" s="321" t="s">
        <v>5</v>
      </c>
      <c r="N167" s="322" t="s">
        <v>42</v>
      </c>
      <c r="O167" s="323">
        <v>0.124</v>
      </c>
      <c r="P167" s="323">
        <f t="shared" si="51"/>
        <v>0.62</v>
      </c>
      <c r="Q167" s="323">
        <v>7.6000000000000004E-4</v>
      </c>
      <c r="R167" s="323">
        <f t="shared" si="52"/>
        <v>3.8000000000000004E-3</v>
      </c>
      <c r="S167" s="323">
        <v>0</v>
      </c>
      <c r="T167" s="324">
        <f t="shared" si="53"/>
        <v>0</v>
      </c>
      <c r="AR167" s="215" t="s">
        <v>123</v>
      </c>
      <c r="AT167" s="215" t="s">
        <v>119</v>
      </c>
      <c r="AU167" s="215" t="s">
        <v>80</v>
      </c>
      <c r="AY167" s="215" t="s">
        <v>116</v>
      </c>
      <c r="BE167" s="325">
        <f t="shared" si="54"/>
        <v>0</v>
      </c>
      <c r="BF167" s="325">
        <f t="shared" si="55"/>
        <v>0</v>
      </c>
      <c r="BG167" s="325">
        <f t="shared" si="56"/>
        <v>0</v>
      </c>
      <c r="BH167" s="325">
        <f t="shared" si="57"/>
        <v>0</v>
      </c>
      <c r="BI167" s="325">
        <f t="shared" si="58"/>
        <v>0</v>
      </c>
      <c r="BJ167" s="215" t="s">
        <v>22</v>
      </c>
      <c r="BK167" s="325">
        <f t="shared" si="59"/>
        <v>0</v>
      </c>
      <c r="BL167" s="215" t="s">
        <v>123</v>
      </c>
      <c r="BM167" s="215" t="s">
        <v>464</v>
      </c>
    </row>
    <row r="168" spans="2:65" s="227" customFormat="1" ht="25.5" customHeight="1">
      <c r="B168" s="228"/>
      <c r="C168" s="315" t="s">
        <v>465</v>
      </c>
      <c r="D168" s="315" t="s">
        <v>119</v>
      </c>
      <c r="E168" s="316" t="s">
        <v>466</v>
      </c>
      <c r="F168" s="317" t="s">
        <v>822</v>
      </c>
      <c r="G168" s="318" t="s">
        <v>131</v>
      </c>
      <c r="H168" s="319">
        <v>71</v>
      </c>
      <c r="I168" s="206"/>
      <c r="J168" s="320">
        <f t="shared" si="50"/>
        <v>0</v>
      </c>
      <c r="K168" s="317" t="s">
        <v>795</v>
      </c>
      <c r="L168" s="228"/>
      <c r="M168" s="321" t="s">
        <v>5</v>
      </c>
      <c r="N168" s="322" t="s">
        <v>42</v>
      </c>
      <c r="O168" s="323">
        <v>0.16500000000000001</v>
      </c>
      <c r="P168" s="323">
        <f t="shared" si="51"/>
        <v>11.715</v>
      </c>
      <c r="Q168" s="323">
        <v>8.7000000000000001E-4</v>
      </c>
      <c r="R168" s="323">
        <f t="shared" si="52"/>
        <v>6.1769999999999999E-2</v>
      </c>
      <c r="S168" s="323">
        <v>0</v>
      </c>
      <c r="T168" s="324">
        <f t="shared" si="53"/>
        <v>0</v>
      </c>
      <c r="AR168" s="215" t="s">
        <v>123</v>
      </c>
      <c r="AT168" s="215" t="s">
        <v>119</v>
      </c>
      <c r="AU168" s="215" t="s">
        <v>80</v>
      </c>
      <c r="AY168" s="215" t="s">
        <v>116</v>
      </c>
      <c r="BE168" s="325">
        <f t="shared" si="54"/>
        <v>0</v>
      </c>
      <c r="BF168" s="325">
        <f t="shared" si="55"/>
        <v>0</v>
      </c>
      <c r="BG168" s="325">
        <f t="shared" si="56"/>
        <v>0</v>
      </c>
      <c r="BH168" s="325">
        <f t="shared" si="57"/>
        <v>0</v>
      </c>
      <c r="BI168" s="325">
        <f t="shared" si="58"/>
        <v>0</v>
      </c>
      <c r="BJ168" s="215" t="s">
        <v>22</v>
      </c>
      <c r="BK168" s="325">
        <f t="shared" si="59"/>
        <v>0</v>
      </c>
      <c r="BL168" s="215" t="s">
        <v>123</v>
      </c>
      <c r="BM168" s="215" t="s">
        <v>467</v>
      </c>
    </row>
    <row r="169" spans="2:65" s="227" customFormat="1" ht="25.5" customHeight="1">
      <c r="B169" s="228"/>
      <c r="C169" s="315" t="s">
        <v>468</v>
      </c>
      <c r="D169" s="315" t="s">
        <v>119</v>
      </c>
      <c r="E169" s="316" t="s">
        <v>469</v>
      </c>
      <c r="F169" s="317" t="s">
        <v>823</v>
      </c>
      <c r="G169" s="318" t="s">
        <v>131</v>
      </c>
      <c r="H169" s="319">
        <v>36</v>
      </c>
      <c r="I169" s="206"/>
      <c r="J169" s="320">
        <f t="shared" si="50"/>
        <v>0</v>
      </c>
      <c r="K169" s="317" t="s">
        <v>795</v>
      </c>
      <c r="L169" s="228"/>
      <c r="M169" s="321" t="s">
        <v>5</v>
      </c>
      <c r="N169" s="322" t="s">
        <v>42</v>
      </c>
      <c r="O169" s="323">
        <v>0.11</v>
      </c>
      <c r="P169" s="323">
        <f t="shared" si="51"/>
        <v>3.96</v>
      </c>
      <c r="Q169" s="323">
        <v>2.4000000000000001E-4</v>
      </c>
      <c r="R169" s="323">
        <f t="shared" si="52"/>
        <v>8.6400000000000001E-3</v>
      </c>
      <c r="S169" s="323">
        <v>0</v>
      </c>
      <c r="T169" s="324">
        <f t="shared" si="53"/>
        <v>0</v>
      </c>
      <c r="AR169" s="215" t="s">
        <v>123</v>
      </c>
      <c r="AT169" s="215" t="s">
        <v>119</v>
      </c>
      <c r="AU169" s="215" t="s">
        <v>80</v>
      </c>
      <c r="AY169" s="215" t="s">
        <v>116</v>
      </c>
      <c r="BE169" s="325">
        <f t="shared" si="54"/>
        <v>0</v>
      </c>
      <c r="BF169" s="325">
        <f t="shared" si="55"/>
        <v>0</v>
      </c>
      <c r="BG169" s="325">
        <f t="shared" si="56"/>
        <v>0</v>
      </c>
      <c r="BH169" s="325">
        <f t="shared" si="57"/>
        <v>0</v>
      </c>
      <c r="BI169" s="325">
        <f t="shared" si="58"/>
        <v>0</v>
      </c>
      <c r="BJ169" s="215" t="s">
        <v>22</v>
      </c>
      <c r="BK169" s="325">
        <f t="shared" si="59"/>
        <v>0</v>
      </c>
      <c r="BL169" s="215" t="s">
        <v>123</v>
      </c>
      <c r="BM169" s="215" t="s">
        <v>470</v>
      </c>
    </row>
    <row r="170" spans="2:65" s="227" customFormat="1" ht="25.5" customHeight="1">
      <c r="B170" s="228"/>
      <c r="C170" s="315" t="s">
        <v>471</v>
      </c>
      <c r="D170" s="315" t="s">
        <v>119</v>
      </c>
      <c r="E170" s="316" t="s">
        <v>472</v>
      </c>
      <c r="F170" s="317" t="s">
        <v>824</v>
      </c>
      <c r="G170" s="318" t="s">
        <v>131</v>
      </c>
      <c r="H170" s="319">
        <v>45</v>
      </c>
      <c r="I170" s="206"/>
      <c r="J170" s="320">
        <f t="shared" si="50"/>
        <v>0</v>
      </c>
      <c r="K170" s="317" t="s">
        <v>795</v>
      </c>
      <c r="L170" s="228"/>
      <c r="M170" s="321" t="s">
        <v>5</v>
      </c>
      <c r="N170" s="322" t="s">
        <v>42</v>
      </c>
      <c r="O170" s="323">
        <v>8.2000000000000003E-2</v>
      </c>
      <c r="P170" s="323">
        <f t="shared" si="51"/>
        <v>3.69</v>
      </c>
      <c r="Q170" s="323">
        <v>2.2000000000000001E-4</v>
      </c>
      <c r="R170" s="323">
        <f t="shared" si="52"/>
        <v>9.9000000000000008E-3</v>
      </c>
      <c r="S170" s="323">
        <v>0</v>
      </c>
      <c r="T170" s="324">
        <f t="shared" si="53"/>
        <v>0</v>
      </c>
      <c r="AR170" s="215" t="s">
        <v>123</v>
      </c>
      <c r="AT170" s="215" t="s">
        <v>119</v>
      </c>
      <c r="AU170" s="215" t="s">
        <v>80</v>
      </c>
      <c r="AY170" s="215" t="s">
        <v>116</v>
      </c>
      <c r="BE170" s="325">
        <f t="shared" si="54"/>
        <v>0</v>
      </c>
      <c r="BF170" s="325">
        <f t="shared" si="55"/>
        <v>0</v>
      </c>
      <c r="BG170" s="325">
        <f t="shared" si="56"/>
        <v>0</v>
      </c>
      <c r="BH170" s="325">
        <f t="shared" si="57"/>
        <v>0</v>
      </c>
      <c r="BI170" s="325">
        <f t="shared" si="58"/>
        <v>0</v>
      </c>
      <c r="BJ170" s="215" t="s">
        <v>22</v>
      </c>
      <c r="BK170" s="325">
        <f t="shared" si="59"/>
        <v>0</v>
      </c>
      <c r="BL170" s="215" t="s">
        <v>123</v>
      </c>
      <c r="BM170" s="215" t="s">
        <v>473</v>
      </c>
    </row>
    <row r="171" spans="2:65" s="227" customFormat="1" ht="25.5" customHeight="1">
      <c r="B171" s="228"/>
      <c r="C171" s="315" t="s">
        <v>474</v>
      </c>
      <c r="D171" s="315" t="s">
        <v>119</v>
      </c>
      <c r="E171" s="316" t="s">
        <v>475</v>
      </c>
      <c r="F171" s="317" t="s">
        <v>825</v>
      </c>
      <c r="G171" s="318" t="s">
        <v>131</v>
      </c>
      <c r="H171" s="319">
        <v>2</v>
      </c>
      <c r="I171" s="206"/>
      <c r="J171" s="320">
        <f t="shared" si="50"/>
        <v>0</v>
      </c>
      <c r="K171" s="317" t="s">
        <v>795</v>
      </c>
      <c r="L171" s="228"/>
      <c r="M171" s="321" t="s">
        <v>5</v>
      </c>
      <c r="N171" s="322" t="s">
        <v>42</v>
      </c>
      <c r="O171" s="323">
        <v>0.35</v>
      </c>
      <c r="P171" s="323">
        <f t="shared" si="51"/>
        <v>0.7</v>
      </c>
      <c r="Q171" s="323">
        <v>1.14E-3</v>
      </c>
      <c r="R171" s="323">
        <f t="shared" si="52"/>
        <v>2.2799999999999999E-3</v>
      </c>
      <c r="S171" s="323">
        <v>0</v>
      </c>
      <c r="T171" s="324">
        <f t="shared" si="53"/>
        <v>0</v>
      </c>
      <c r="AR171" s="215" t="s">
        <v>123</v>
      </c>
      <c r="AT171" s="215" t="s">
        <v>119</v>
      </c>
      <c r="AU171" s="215" t="s">
        <v>80</v>
      </c>
      <c r="AY171" s="215" t="s">
        <v>116</v>
      </c>
      <c r="BE171" s="325">
        <f t="shared" si="54"/>
        <v>0</v>
      </c>
      <c r="BF171" s="325">
        <f t="shared" si="55"/>
        <v>0</v>
      </c>
      <c r="BG171" s="325">
        <f t="shared" si="56"/>
        <v>0</v>
      </c>
      <c r="BH171" s="325">
        <f t="shared" si="57"/>
        <v>0</v>
      </c>
      <c r="BI171" s="325">
        <f t="shared" si="58"/>
        <v>0</v>
      </c>
      <c r="BJ171" s="215" t="s">
        <v>22</v>
      </c>
      <c r="BK171" s="325">
        <f t="shared" si="59"/>
        <v>0</v>
      </c>
      <c r="BL171" s="215" t="s">
        <v>123</v>
      </c>
      <c r="BM171" s="215" t="s">
        <v>476</v>
      </c>
    </row>
    <row r="172" spans="2:65" s="227" customFormat="1" ht="25.5" customHeight="1">
      <c r="B172" s="228"/>
      <c r="C172" s="315" t="s">
        <v>477</v>
      </c>
      <c r="D172" s="315" t="s">
        <v>119</v>
      </c>
      <c r="E172" s="316" t="s">
        <v>478</v>
      </c>
      <c r="F172" s="317" t="s">
        <v>826</v>
      </c>
      <c r="G172" s="318" t="s">
        <v>131</v>
      </c>
      <c r="H172" s="319">
        <v>1</v>
      </c>
      <c r="I172" s="206"/>
      <c r="J172" s="320">
        <f t="shared" si="50"/>
        <v>0</v>
      </c>
      <c r="K172" s="317" t="s">
        <v>795</v>
      </c>
      <c r="L172" s="228"/>
      <c r="M172" s="321" t="s">
        <v>5</v>
      </c>
      <c r="N172" s="322" t="s">
        <v>42</v>
      </c>
      <c r="O172" s="323">
        <v>0.42199999999999999</v>
      </c>
      <c r="P172" s="323">
        <f t="shared" si="51"/>
        <v>0.42199999999999999</v>
      </c>
      <c r="Q172" s="323">
        <v>1.73E-3</v>
      </c>
      <c r="R172" s="323">
        <f t="shared" si="52"/>
        <v>1.73E-3</v>
      </c>
      <c r="S172" s="323">
        <v>0</v>
      </c>
      <c r="T172" s="324">
        <f t="shared" si="53"/>
        <v>0</v>
      </c>
      <c r="AR172" s="215" t="s">
        <v>123</v>
      </c>
      <c r="AT172" s="215" t="s">
        <v>119</v>
      </c>
      <c r="AU172" s="215" t="s">
        <v>80</v>
      </c>
      <c r="AY172" s="215" t="s">
        <v>116</v>
      </c>
      <c r="BE172" s="325">
        <f t="shared" si="54"/>
        <v>0</v>
      </c>
      <c r="BF172" s="325">
        <f t="shared" si="55"/>
        <v>0</v>
      </c>
      <c r="BG172" s="325">
        <f t="shared" si="56"/>
        <v>0</v>
      </c>
      <c r="BH172" s="325">
        <f t="shared" si="57"/>
        <v>0</v>
      </c>
      <c r="BI172" s="325">
        <f t="shared" si="58"/>
        <v>0</v>
      </c>
      <c r="BJ172" s="215" t="s">
        <v>22</v>
      </c>
      <c r="BK172" s="325">
        <f t="shared" si="59"/>
        <v>0</v>
      </c>
      <c r="BL172" s="215" t="s">
        <v>123</v>
      </c>
      <c r="BM172" s="215" t="s">
        <v>479</v>
      </c>
    </row>
    <row r="173" spans="2:65" s="227" customFormat="1" ht="25.5" customHeight="1">
      <c r="B173" s="228"/>
      <c r="C173" s="315" t="s">
        <v>480</v>
      </c>
      <c r="D173" s="315" t="s">
        <v>119</v>
      </c>
      <c r="E173" s="316" t="s">
        <v>481</v>
      </c>
      <c r="F173" s="317" t="s">
        <v>827</v>
      </c>
      <c r="G173" s="318" t="s">
        <v>131</v>
      </c>
      <c r="H173" s="319">
        <v>14</v>
      </c>
      <c r="I173" s="206"/>
      <c r="J173" s="320">
        <f t="shared" si="50"/>
        <v>0</v>
      </c>
      <c r="K173" s="317" t="s">
        <v>795</v>
      </c>
      <c r="L173" s="228"/>
      <c r="M173" s="321" t="s">
        <v>5</v>
      </c>
      <c r="N173" s="322" t="s">
        <v>42</v>
      </c>
      <c r="O173" s="323">
        <v>0.2</v>
      </c>
      <c r="P173" s="323">
        <f t="shared" si="51"/>
        <v>2.8000000000000003</v>
      </c>
      <c r="Q173" s="323">
        <v>3.5E-4</v>
      </c>
      <c r="R173" s="323">
        <f t="shared" si="52"/>
        <v>4.8999999999999998E-3</v>
      </c>
      <c r="S173" s="323">
        <v>0</v>
      </c>
      <c r="T173" s="324">
        <f t="shared" si="53"/>
        <v>0</v>
      </c>
      <c r="AR173" s="215" t="s">
        <v>123</v>
      </c>
      <c r="AT173" s="215" t="s">
        <v>119</v>
      </c>
      <c r="AU173" s="215" t="s">
        <v>80</v>
      </c>
      <c r="AY173" s="215" t="s">
        <v>116</v>
      </c>
      <c r="BE173" s="325">
        <f t="shared" si="54"/>
        <v>0</v>
      </c>
      <c r="BF173" s="325">
        <f t="shared" si="55"/>
        <v>0</v>
      </c>
      <c r="BG173" s="325">
        <f t="shared" si="56"/>
        <v>0</v>
      </c>
      <c r="BH173" s="325">
        <f t="shared" si="57"/>
        <v>0</v>
      </c>
      <c r="BI173" s="325">
        <f t="shared" si="58"/>
        <v>0</v>
      </c>
      <c r="BJ173" s="215" t="s">
        <v>22</v>
      </c>
      <c r="BK173" s="325">
        <f t="shared" si="59"/>
        <v>0</v>
      </c>
      <c r="BL173" s="215" t="s">
        <v>123</v>
      </c>
      <c r="BM173" s="215" t="s">
        <v>482</v>
      </c>
    </row>
    <row r="174" spans="2:65" s="227" customFormat="1" ht="25.5" customHeight="1">
      <c r="B174" s="228"/>
      <c r="C174" s="315" t="s">
        <v>483</v>
      </c>
      <c r="D174" s="315" t="s">
        <v>119</v>
      </c>
      <c r="E174" s="316" t="s">
        <v>484</v>
      </c>
      <c r="F174" s="317" t="s">
        <v>828</v>
      </c>
      <c r="G174" s="318" t="s">
        <v>131</v>
      </c>
      <c r="H174" s="319">
        <v>2</v>
      </c>
      <c r="I174" s="206"/>
      <c r="J174" s="320">
        <f t="shared" si="50"/>
        <v>0</v>
      </c>
      <c r="K174" s="317" t="s">
        <v>795</v>
      </c>
      <c r="L174" s="228"/>
      <c r="M174" s="321" t="s">
        <v>5</v>
      </c>
      <c r="N174" s="322" t="s">
        <v>42</v>
      </c>
      <c r="O174" s="323">
        <v>0.22</v>
      </c>
      <c r="P174" s="323">
        <f t="shared" si="51"/>
        <v>0.44</v>
      </c>
      <c r="Q174" s="323">
        <v>5.5000000000000003E-4</v>
      </c>
      <c r="R174" s="323">
        <f t="shared" si="52"/>
        <v>1.1000000000000001E-3</v>
      </c>
      <c r="S174" s="323">
        <v>0</v>
      </c>
      <c r="T174" s="324">
        <f t="shared" si="53"/>
        <v>0</v>
      </c>
      <c r="AR174" s="215" t="s">
        <v>123</v>
      </c>
      <c r="AT174" s="215" t="s">
        <v>119</v>
      </c>
      <c r="AU174" s="215" t="s">
        <v>80</v>
      </c>
      <c r="AY174" s="215" t="s">
        <v>116</v>
      </c>
      <c r="BE174" s="325">
        <f t="shared" si="54"/>
        <v>0</v>
      </c>
      <c r="BF174" s="325">
        <f t="shared" si="55"/>
        <v>0</v>
      </c>
      <c r="BG174" s="325">
        <f t="shared" si="56"/>
        <v>0</v>
      </c>
      <c r="BH174" s="325">
        <f t="shared" si="57"/>
        <v>0</v>
      </c>
      <c r="BI174" s="325">
        <f t="shared" si="58"/>
        <v>0</v>
      </c>
      <c r="BJ174" s="215" t="s">
        <v>22</v>
      </c>
      <c r="BK174" s="325">
        <f t="shared" si="59"/>
        <v>0</v>
      </c>
      <c r="BL174" s="215" t="s">
        <v>123</v>
      </c>
      <c r="BM174" s="215" t="s">
        <v>485</v>
      </c>
    </row>
    <row r="175" spans="2:65" s="227" customFormat="1" ht="25.5" customHeight="1">
      <c r="B175" s="228"/>
      <c r="C175" s="315" t="s">
        <v>486</v>
      </c>
      <c r="D175" s="315" t="s">
        <v>119</v>
      </c>
      <c r="E175" s="316" t="s">
        <v>487</v>
      </c>
      <c r="F175" s="317" t="s">
        <v>829</v>
      </c>
      <c r="G175" s="318" t="s">
        <v>131</v>
      </c>
      <c r="H175" s="319">
        <v>8</v>
      </c>
      <c r="I175" s="206"/>
      <c r="J175" s="320">
        <f t="shared" si="50"/>
        <v>0</v>
      </c>
      <c r="K175" s="317" t="s">
        <v>795</v>
      </c>
      <c r="L175" s="228"/>
      <c r="M175" s="321" t="s">
        <v>5</v>
      </c>
      <c r="N175" s="322" t="s">
        <v>42</v>
      </c>
      <c r="O175" s="323">
        <v>0.34</v>
      </c>
      <c r="P175" s="323">
        <f t="shared" si="51"/>
        <v>2.72</v>
      </c>
      <c r="Q175" s="323">
        <v>1.1900000000000001E-3</v>
      </c>
      <c r="R175" s="323">
        <f t="shared" si="52"/>
        <v>9.5200000000000007E-3</v>
      </c>
      <c r="S175" s="323">
        <v>0</v>
      </c>
      <c r="T175" s="324">
        <f t="shared" si="53"/>
        <v>0</v>
      </c>
      <c r="AR175" s="215" t="s">
        <v>123</v>
      </c>
      <c r="AT175" s="215" t="s">
        <v>119</v>
      </c>
      <c r="AU175" s="215" t="s">
        <v>80</v>
      </c>
      <c r="AY175" s="215" t="s">
        <v>116</v>
      </c>
      <c r="BE175" s="325">
        <f t="shared" si="54"/>
        <v>0</v>
      </c>
      <c r="BF175" s="325">
        <f t="shared" si="55"/>
        <v>0</v>
      </c>
      <c r="BG175" s="325">
        <f t="shared" si="56"/>
        <v>0</v>
      </c>
      <c r="BH175" s="325">
        <f t="shared" si="57"/>
        <v>0</v>
      </c>
      <c r="BI175" s="325">
        <f t="shared" si="58"/>
        <v>0</v>
      </c>
      <c r="BJ175" s="215" t="s">
        <v>22</v>
      </c>
      <c r="BK175" s="325">
        <f t="shared" si="59"/>
        <v>0</v>
      </c>
      <c r="BL175" s="215" t="s">
        <v>123</v>
      </c>
      <c r="BM175" s="215" t="s">
        <v>488</v>
      </c>
    </row>
    <row r="176" spans="2:65" s="227" customFormat="1" ht="25.5" customHeight="1">
      <c r="B176" s="228"/>
      <c r="C176" s="315" t="s">
        <v>489</v>
      </c>
      <c r="D176" s="315" t="s">
        <v>119</v>
      </c>
      <c r="E176" s="316" t="s">
        <v>490</v>
      </c>
      <c r="F176" s="317" t="s">
        <v>830</v>
      </c>
      <c r="G176" s="318" t="s">
        <v>131</v>
      </c>
      <c r="H176" s="319">
        <v>6</v>
      </c>
      <c r="I176" s="206"/>
      <c r="J176" s="320">
        <f t="shared" si="50"/>
        <v>0</v>
      </c>
      <c r="K176" s="317" t="s">
        <v>795</v>
      </c>
      <c r="L176" s="228"/>
      <c r="M176" s="321" t="s">
        <v>5</v>
      </c>
      <c r="N176" s="322" t="s">
        <v>42</v>
      </c>
      <c r="O176" s="323">
        <v>0.41</v>
      </c>
      <c r="P176" s="323">
        <f t="shared" si="51"/>
        <v>2.46</v>
      </c>
      <c r="Q176" s="323">
        <v>1.8600000000000001E-3</v>
      </c>
      <c r="R176" s="323">
        <f t="shared" si="52"/>
        <v>1.116E-2</v>
      </c>
      <c r="S176" s="323">
        <v>0</v>
      </c>
      <c r="T176" s="324">
        <f t="shared" si="53"/>
        <v>0</v>
      </c>
      <c r="AR176" s="215" t="s">
        <v>123</v>
      </c>
      <c r="AT176" s="215" t="s">
        <v>119</v>
      </c>
      <c r="AU176" s="215" t="s">
        <v>80</v>
      </c>
      <c r="AY176" s="215" t="s">
        <v>116</v>
      </c>
      <c r="BE176" s="325">
        <f t="shared" si="54"/>
        <v>0</v>
      </c>
      <c r="BF176" s="325">
        <f t="shared" si="55"/>
        <v>0</v>
      </c>
      <c r="BG176" s="325">
        <f t="shared" si="56"/>
        <v>0</v>
      </c>
      <c r="BH176" s="325">
        <f t="shared" si="57"/>
        <v>0</v>
      </c>
      <c r="BI176" s="325">
        <f t="shared" si="58"/>
        <v>0</v>
      </c>
      <c r="BJ176" s="215" t="s">
        <v>22</v>
      </c>
      <c r="BK176" s="325">
        <f t="shared" si="59"/>
        <v>0</v>
      </c>
      <c r="BL176" s="215" t="s">
        <v>123</v>
      </c>
      <c r="BM176" s="215" t="s">
        <v>491</v>
      </c>
    </row>
    <row r="177" spans="2:65" s="227" customFormat="1" ht="25.5" customHeight="1">
      <c r="B177" s="228"/>
      <c r="C177" s="315" t="s">
        <v>492</v>
      </c>
      <c r="D177" s="315" t="s">
        <v>119</v>
      </c>
      <c r="E177" s="316" t="s">
        <v>493</v>
      </c>
      <c r="F177" s="317" t="s">
        <v>831</v>
      </c>
      <c r="G177" s="318" t="s">
        <v>131</v>
      </c>
      <c r="H177" s="319">
        <v>2</v>
      </c>
      <c r="I177" s="206"/>
      <c r="J177" s="320">
        <f t="shared" si="50"/>
        <v>0</v>
      </c>
      <c r="K177" s="317" t="s">
        <v>795</v>
      </c>
      <c r="L177" s="228"/>
      <c r="M177" s="321" t="s">
        <v>5</v>
      </c>
      <c r="N177" s="322" t="s">
        <v>42</v>
      </c>
      <c r="O177" s="323">
        <v>0.52</v>
      </c>
      <c r="P177" s="323">
        <f t="shared" si="51"/>
        <v>1.04</v>
      </c>
      <c r="Q177" s="323">
        <v>4.2199999999999998E-3</v>
      </c>
      <c r="R177" s="323">
        <f t="shared" si="52"/>
        <v>8.4399999999999996E-3</v>
      </c>
      <c r="S177" s="323">
        <v>0</v>
      </c>
      <c r="T177" s="324">
        <f t="shared" si="53"/>
        <v>0</v>
      </c>
      <c r="AR177" s="215" t="s">
        <v>123</v>
      </c>
      <c r="AT177" s="215" t="s">
        <v>119</v>
      </c>
      <c r="AU177" s="215" t="s">
        <v>80</v>
      </c>
      <c r="AY177" s="215" t="s">
        <v>116</v>
      </c>
      <c r="BE177" s="325">
        <f t="shared" si="54"/>
        <v>0</v>
      </c>
      <c r="BF177" s="325">
        <f t="shared" si="55"/>
        <v>0</v>
      </c>
      <c r="BG177" s="325">
        <f t="shared" si="56"/>
        <v>0</v>
      </c>
      <c r="BH177" s="325">
        <f t="shared" si="57"/>
        <v>0</v>
      </c>
      <c r="BI177" s="325">
        <f t="shared" si="58"/>
        <v>0</v>
      </c>
      <c r="BJ177" s="215" t="s">
        <v>22</v>
      </c>
      <c r="BK177" s="325">
        <f t="shared" si="59"/>
        <v>0</v>
      </c>
      <c r="BL177" s="215" t="s">
        <v>123</v>
      </c>
      <c r="BM177" s="215" t="s">
        <v>494</v>
      </c>
    </row>
    <row r="178" spans="2:65" s="227" customFormat="1" ht="16.5" customHeight="1">
      <c r="B178" s="228"/>
      <c r="C178" s="315" t="s">
        <v>495</v>
      </c>
      <c r="D178" s="315" t="s">
        <v>119</v>
      </c>
      <c r="E178" s="316" t="s">
        <v>496</v>
      </c>
      <c r="F178" s="317" t="s">
        <v>497</v>
      </c>
      <c r="G178" s="318" t="s">
        <v>131</v>
      </c>
      <c r="H178" s="319">
        <v>2</v>
      </c>
      <c r="I178" s="206"/>
      <c r="J178" s="320">
        <f t="shared" si="50"/>
        <v>0</v>
      </c>
      <c r="K178" s="317" t="s">
        <v>795</v>
      </c>
      <c r="L178" s="228"/>
      <c r="M178" s="321" t="s">
        <v>5</v>
      </c>
      <c r="N178" s="322" t="s">
        <v>42</v>
      </c>
      <c r="O178" s="323">
        <v>0.28799999999999998</v>
      </c>
      <c r="P178" s="323">
        <f t="shared" si="51"/>
        <v>0.57599999999999996</v>
      </c>
      <c r="Q178" s="323">
        <v>1.56E-3</v>
      </c>
      <c r="R178" s="323">
        <f t="shared" si="52"/>
        <v>3.1199999999999999E-3</v>
      </c>
      <c r="S178" s="323">
        <v>0</v>
      </c>
      <c r="T178" s="324">
        <f t="shared" si="53"/>
        <v>0</v>
      </c>
      <c r="AR178" s="215" t="s">
        <v>123</v>
      </c>
      <c r="AT178" s="215" t="s">
        <v>119</v>
      </c>
      <c r="AU178" s="215" t="s">
        <v>80</v>
      </c>
      <c r="AY178" s="215" t="s">
        <v>116</v>
      </c>
      <c r="BE178" s="325">
        <f t="shared" si="54"/>
        <v>0</v>
      </c>
      <c r="BF178" s="325">
        <f t="shared" si="55"/>
        <v>0</v>
      </c>
      <c r="BG178" s="325">
        <f t="shared" si="56"/>
        <v>0</v>
      </c>
      <c r="BH178" s="325">
        <f t="shared" si="57"/>
        <v>0</v>
      </c>
      <c r="BI178" s="325">
        <f t="shared" si="58"/>
        <v>0</v>
      </c>
      <c r="BJ178" s="215" t="s">
        <v>22</v>
      </c>
      <c r="BK178" s="325">
        <f t="shared" si="59"/>
        <v>0</v>
      </c>
      <c r="BL178" s="215" t="s">
        <v>123</v>
      </c>
      <c r="BM178" s="215" t="s">
        <v>498</v>
      </c>
    </row>
    <row r="179" spans="2:65" s="227" customFormat="1" ht="25.5" customHeight="1">
      <c r="B179" s="228"/>
      <c r="C179" s="315" t="s">
        <v>499</v>
      </c>
      <c r="D179" s="315" t="s">
        <v>119</v>
      </c>
      <c r="E179" s="316" t="s">
        <v>500</v>
      </c>
      <c r="F179" s="317" t="s">
        <v>501</v>
      </c>
      <c r="G179" s="318" t="s">
        <v>131</v>
      </c>
      <c r="H179" s="319">
        <v>10</v>
      </c>
      <c r="I179" s="206"/>
      <c r="J179" s="320">
        <f t="shared" si="50"/>
        <v>0</v>
      </c>
      <c r="K179" s="317" t="s">
        <v>795</v>
      </c>
      <c r="L179" s="228"/>
      <c r="M179" s="321" t="s">
        <v>5</v>
      </c>
      <c r="N179" s="322" t="s">
        <v>42</v>
      </c>
      <c r="O179" s="323">
        <v>0.38100000000000001</v>
      </c>
      <c r="P179" s="323">
        <f t="shared" si="51"/>
        <v>3.81</v>
      </c>
      <c r="Q179" s="323">
        <v>5.6999999999999998E-4</v>
      </c>
      <c r="R179" s="323">
        <f t="shared" si="52"/>
        <v>5.7000000000000002E-3</v>
      </c>
      <c r="S179" s="323">
        <v>0</v>
      </c>
      <c r="T179" s="324">
        <f t="shared" si="53"/>
        <v>0</v>
      </c>
      <c r="AR179" s="215" t="s">
        <v>123</v>
      </c>
      <c r="AT179" s="215" t="s">
        <v>119</v>
      </c>
      <c r="AU179" s="215" t="s">
        <v>80</v>
      </c>
      <c r="AY179" s="215" t="s">
        <v>116</v>
      </c>
      <c r="BE179" s="325">
        <f t="shared" si="54"/>
        <v>0</v>
      </c>
      <c r="BF179" s="325">
        <f t="shared" si="55"/>
        <v>0</v>
      </c>
      <c r="BG179" s="325">
        <f t="shared" si="56"/>
        <v>0</v>
      </c>
      <c r="BH179" s="325">
        <f t="shared" si="57"/>
        <v>0</v>
      </c>
      <c r="BI179" s="325">
        <f t="shared" si="58"/>
        <v>0</v>
      </c>
      <c r="BJ179" s="215" t="s">
        <v>22</v>
      </c>
      <c r="BK179" s="325">
        <f t="shared" si="59"/>
        <v>0</v>
      </c>
      <c r="BL179" s="215" t="s">
        <v>123</v>
      </c>
      <c r="BM179" s="215" t="s">
        <v>502</v>
      </c>
    </row>
    <row r="180" spans="2:65" s="227" customFormat="1" ht="25.5" customHeight="1">
      <c r="B180" s="228"/>
      <c r="C180" s="315" t="s">
        <v>503</v>
      </c>
      <c r="D180" s="315" t="s">
        <v>119</v>
      </c>
      <c r="E180" s="316" t="s">
        <v>504</v>
      </c>
      <c r="F180" s="317" t="s">
        <v>505</v>
      </c>
      <c r="G180" s="318" t="s">
        <v>131</v>
      </c>
      <c r="H180" s="319">
        <v>1</v>
      </c>
      <c r="I180" s="206"/>
      <c r="J180" s="320">
        <f t="shared" si="50"/>
        <v>0</v>
      </c>
      <c r="K180" s="317" t="s">
        <v>795</v>
      </c>
      <c r="L180" s="228"/>
      <c r="M180" s="321" t="s">
        <v>5</v>
      </c>
      <c r="N180" s="322" t="s">
        <v>42</v>
      </c>
      <c r="O180" s="323">
        <v>0.433</v>
      </c>
      <c r="P180" s="323">
        <f t="shared" si="51"/>
        <v>0.433</v>
      </c>
      <c r="Q180" s="323">
        <v>2.2100000000000002E-3</v>
      </c>
      <c r="R180" s="323">
        <f t="shared" si="52"/>
        <v>2.2100000000000002E-3</v>
      </c>
      <c r="S180" s="323">
        <v>0</v>
      </c>
      <c r="T180" s="324">
        <f t="shared" si="53"/>
        <v>0</v>
      </c>
      <c r="AR180" s="215" t="s">
        <v>123</v>
      </c>
      <c r="AT180" s="215" t="s">
        <v>119</v>
      </c>
      <c r="AU180" s="215" t="s">
        <v>80</v>
      </c>
      <c r="AY180" s="215" t="s">
        <v>116</v>
      </c>
      <c r="BE180" s="325">
        <f t="shared" si="54"/>
        <v>0</v>
      </c>
      <c r="BF180" s="325">
        <f t="shared" si="55"/>
        <v>0</v>
      </c>
      <c r="BG180" s="325">
        <f t="shared" si="56"/>
        <v>0</v>
      </c>
      <c r="BH180" s="325">
        <f t="shared" si="57"/>
        <v>0</v>
      </c>
      <c r="BI180" s="325">
        <f t="shared" si="58"/>
        <v>0</v>
      </c>
      <c r="BJ180" s="215" t="s">
        <v>22</v>
      </c>
      <c r="BK180" s="325">
        <f t="shared" si="59"/>
        <v>0</v>
      </c>
      <c r="BL180" s="215" t="s">
        <v>123</v>
      </c>
      <c r="BM180" s="215" t="s">
        <v>506</v>
      </c>
    </row>
    <row r="181" spans="2:65" s="227" customFormat="1" ht="25.5" customHeight="1">
      <c r="B181" s="228"/>
      <c r="C181" s="315" t="s">
        <v>507</v>
      </c>
      <c r="D181" s="315" t="s">
        <v>119</v>
      </c>
      <c r="E181" s="316" t="s">
        <v>508</v>
      </c>
      <c r="F181" s="317" t="s">
        <v>509</v>
      </c>
      <c r="G181" s="318" t="s">
        <v>131</v>
      </c>
      <c r="H181" s="319">
        <v>2</v>
      </c>
      <c r="I181" s="206"/>
      <c r="J181" s="320">
        <f t="shared" si="50"/>
        <v>0</v>
      </c>
      <c r="K181" s="317" t="s">
        <v>795</v>
      </c>
      <c r="L181" s="228"/>
      <c r="M181" s="321" t="s">
        <v>5</v>
      </c>
      <c r="N181" s="322" t="s">
        <v>42</v>
      </c>
      <c r="O181" s="323">
        <v>0.433</v>
      </c>
      <c r="P181" s="323">
        <f t="shared" si="51"/>
        <v>0.86599999999999999</v>
      </c>
      <c r="Q181" s="323">
        <v>2.2100000000000002E-3</v>
      </c>
      <c r="R181" s="323">
        <f t="shared" si="52"/>
        <v>4.4200000000000003E-3</v>
      </c>
      <c r="S181" s="323">
        <v>0</v>
      </c>
      <c r="T181" s="324">
        <f t="shared" si="53"/>
        <v>0</v>
      </c>
      <c r="AR181" s="215" t="s">
        <v>123</v>
      </c>
      <c r="AT181" s="215" t="s">
        <v>119</v>
      </c>
      <c r="AU181" s="215" t="s">
        <v>80</v>
      </c>
      <c r="AY181" s="215" t="s">
        <v>116</v>
      </c>
      <c r="BE181" s="325">
        <f t="shared" si="54"/>
        <v>0</v>
      </c>
      <c r="BF181" s="325">
        <f t="shared" si="55"/>
        <v>0</v>
      </c>
      <c r="BG181" s="325">
        <f t="shared" si="56"/>
        <v>0</v>
      </c>
      <c r="BH181" s="325">
        <f t="shared" si="57"/>
        <v>0</v>
      </c>
      <c r="BI181" s="325">
        <f t="shared" si="58"/>
        <v>0</v>
      </c>
      <c r="BJ181" s="215" t="s">
        <v>22</v>
      </c>
      <c r="BK181" s="325">
        <f t="shared" si="59"/>
        <v>0</v>
      </c>
      <c r="BL181" s="215" t="s">
        <v>123</v>
      </c>
      <c r="BM181" s="215" t="s">
        <v>510</v>
      </c>
    </row>
    <row r="182" spans="2:65" s="227" customFormat="1" ht="16.5" customHeight="1">
      <c r="B182" s="228"/>
      <c r="C182" s="315" t="s">
        <v>511</v>
      </c>
      <c r="D182" s="315" t="s">
        <v>119</v>
      </c>
      <c r="E182" s="316" t="s">
        <v>512</v>
      </c>
      <c r="F182" s="317" t="s">
        <v>513</v>
      </c>
      <c r="G182" s="318" t="s">
        <v>131</v>
      </c>
      <c r="H182" s="319">
        <v>2</v>
      </c>
      <c r="I182" s="206"/>
      <c r="J182" s="320">
        <f t="shared" si="50"/>
        <v>0</v>
      </c>
      <c r="K182" s="317" t="s">
        <v>795</v>
      </c>
      <c r="L182" s="228"/>
      <c r="M182" s="321" t="s">
        <v>5</v>
      </c>
      <c r="N182" s="322" t="s">
        <v>42</v>
      </c>
      <c r="O182" s="323">
        <v>0.20599999999999999</v>
      </c>
      <c r="P182" s="323">
        <f t="shared" si="51"/>
        <v>0.41199999999999998</v>
      </c>
      <c r="Q182" s="323">
        <v>8.4999999999999995E-4</v>
      </c>
      <c r="R182" s="323">
        <f t="shared" si="52"/>
        <v>1.6999999999999999E-3</v>
      </c>
      <c r="S182" s="323">
        <v>0</v>
      </c>
      <c r="T182" s="324">
        <f t="shared" si="53"/>
        <v>0</v>
      </c>
      <c r="AR182" s="215" t="s">
        <v>123</v>
      </c>
      <c r="AT182" s="215" t="s">
        <v>119</v>
      </c>
      <c r="AU182" s="215" t="s">
        <v>80</v>
      </c>
      <c r="AY182" s="215" t="s">
        <v>116</v>
      </c>
      <c r="BE182" s="325">
        <f t="shared" si="54"/>
        <v>0</v>
      </c>
      <c r="BF182" s="325">
        <f t="shared" si="55"/>
        <v>0</v>
      </c>
      <c r="BG182" s="325">
        <f t="shared" si="56"/>
        <v>0</v>
      </c>
      <c r="BH182" s="325">
        <f t="shared" si="57"/>
        <v>0</v>
      </c>
      <c r="BI182" s="325">
        <f t="shared" si="58"/>
        <v>0</v>
      </c>
      <c r="BJ182" s="215" t="s">
        <v>22</v>
      </c>
      <c r="BK182" s="325">
        <f t="shared" si="59"/>
        <v>0</v>
      </c>
      <c r="BL182" s="215" t="s">
        <v>123</v>
      </c>
      <c r="BM182" s="215" t="s">
        <v>514</v>
      </c>
    </row>
    <row r="183" spans="2:65" s="227" customFormat="1" ht="16.5" customHeight="1">
      <c r="B183" s="228"/>
      <c r="C183" s="315" t="s">
        <v>515</v>
      </c>
      <c r="D183" s="315" t="s">
        <v>119</v>
      </c>
      <c r="E183" s="316" t="s">
        <v>516</v>
      </c>
      <c r="F183" s="317" t="s">
        <v>438</v>
      </c>
      <c r="G183" s="318" t="s">
        <v>131</v>
      </c>
      <c r="H183" s="319">
        <v>9</v>
      </c>
      <c r="I183" s="206"/>
      <c r="J183" s="320">
        <f t="shared" si="50"/>
        <v>0</v>
      </c>
      <c r="K183" s="317" t="s">
        <v>5</v>
      </c>
      <c r="L183" s="228"/>
      <c r="M183" s="321" t="s">
        <v>5</v>
      </c>
      <c r="N183" s="322" t="s">
        <v>42</v>
      </c>
      <c r="O183" s="323">
        <v>0.20599999999999999</v>
      </c>
      <c r="P183" s="323">
        <f t="shared" si="51"/>
        <v>1.8539999999999999</v>
      </c>
      <c r="Q183" s="323">
        <v>1.1E-4</v>
      </c>
      <c r="R183" s="323">
        <f t="shared" si="52"/>
        <v>9.8999999999999999E-4</v>
      </c>
      <c r="S183" s="323">
        <v>0</v>
      </c>
      <c r="T183" s="324">
        <f t="shared" si="53"/>
        <v>0</v>
      </c>
      <c r="AR183" s="215" t="s">
        <v>123</v>
      </c>
      <c r="AT183" s="215" t="s">
        <v>119</v>
      </c>
      <c r="AU183" s="215" t="s">
        <v>80</v>
      </c>
      <c r="AY183" s="215" t="s">
        <v>116</v>
      </c>
      <c r="BE183" s="325">
        <f t="shared" si="54"/>
        <v>0</v>
      </c>
      <c r="BF183" s="325">
        <f t="shared" si="55"/>
        <v>0</v>
      </c>
      <c r="BG183" s="325">
        <f t="shared" si="56"/>
        <v>0</v>
      </c>
      <c r="BH183" s="325">
        <f t="shared" si="57"/>
        <v>0</v>
      </c>
      <c r="BI183" s="325">
        <f t="shared" si="58"/>
        <v>0</v>
      </c>
      <c r="BJ183" s="215" t="s">
        <v>22</v>
      </c>
      <c r="BK183" s="325">
        <f t="shared" si="59"/>
        <v>0</v>
      </c>
      <c r="BL183" s="215" t="s">
        <v>123</v>
      </c>
      <c r="BM183" s="215" t="s">
        <v>517</v>
      </c>
    </row>
    <row r="184" spans="2:65" s="227" customFormat="1" ht="25.5" customHeight="1">
      <c r="B184" s="228"/>
      <c r="C184" s="315" t="s">
        <v>518</v>
      </c>
      <c r="D184" s="315" t="s">
        <v>119</v>
      </c>
      <c r="E184" s="316" t="s">
        <v>519</v>
      </c>
      <c r="F184" s="317" t="s">
        <v>832</v>
      </c>
      <c r="G184" s="318" t="s">
        <v>131</v>
      </c>
      <c r="H184" s="319">
        <v>2</v>
      </c>
      <c r="I184" s="206"/>
      <c r="J184" s="320">
        <f t="shared" si="50"/>
        <v>0</v>
      </c>
      <c r="K184" s="317" t="s">
        <v>795</v>
      </c>
      <c r="L184" s="228"/>
      <c r="M184" s="321" t="s">
        <v>5</v>
      </c>
      <c r="N184" s="322" t="s">
        <v>42</v>
      </c>
      <c r="O184" s="323">
        <v>6.2E-2</v>
      </c>
      <c r="P184" s="323">
        <f t="shared" si="51"/>
        <v>0.124</v>
      </c>
      <c r="Q184" s="323">
        <v>2.5000000000000001E-4</v>
      </c>
      <c r="R184" s="323">
        <f t="shared" si="52"/>
        <v>5.0000000000000001E-4</v>
      </c>
      <c r="S184" s="323">
        <v>0</v>
      </c>
      <c r="T184" s="324">
        <f t="shared" si="53"/>
        <v>0</v>
      </c>
      <c r="AR184" s="215" t="s">
        <v>123</v>
      </c>
      <c r="AT184" s="215" t="s">
        <v>119</v>
      </c>
      <c r="AU184" s="215" t="s">
        <v>80</v>
      </c>
      <c r="AY184" s="215" t="s">
        <v>116</v>
      </c>
      <c r="BE184" s="325">
        <f t="shared" si="54"/>
        <v>0</v>
      </c>
      <c r="BF184" s="325">
        <f t="shared" si="55"/>
        <v>0</v>
      </c>
      <c r="BG184" s="325">
        <f t="shared" si="56"/>
        <v>0</v>
      </c>
      <c r="BH184" s="325">
        <f t="shared" si="57"/>
        <v>0</v>
      </c>
      <c r="BI184" s="325">
        <f t="shared" si="58"/>
        <v>0</v>
      </c>
      <c r="BJ184" s="215" t="s">
        <v>22</v>
      </c>
      <c r="BK184" s="325">
        <f t="shared" si="59"/>
        <v>0</v>
      </c>
      <c r="BL184" s="215" t="s">
        <v>123</v>
      </c>
      <c r="BM184" s="215" t="s">
        <v>520</v>
      </c>
    </row>
    <row r="185" spans="2:65" s="227" customFormat="1" ht="16.5" customHeight="1">
      <c r="B185" s="228"/>
      <c r="C185" s="315" t="s">
        <v>521</v>
      </c>
      <c r="D185" s="315" t="s">
        <v>119</v>
      </c>
      <c r="E185" s="316" t="s">
        <v>522</v>
      </c>
      <c r="F185" s="317" t="s">
        <v>438</v>
      </c>
      <c r="G185" s="318" t="s">
        <v>131</v>
      </c>
      <c r="H185" s="319">
        <v>1</v>
      </c>
      <c r="I185" s="206"/>
      <c r="J185" s="320">
        <f t="shared" si="50"/>
        <v>0</v>
      </c>
      <c r="K185" s="317" t="s">
        <v>5</v>
      </c>
      <c r="L185" s="228"/>
      <c r="M185" s="321" t="s">
        <v>5</v>
      </c>
      <c r="N185" s="322" t="s">
        <v>42</v>
      </c>
      <c r="O185" s="323">
        <v>0.20599999999999999</v>
      </c>
      <c r="P185" s="323">
        <f t="shared" si="51"/>
        <v>0.20599999999999999</v>
      </c>
      <c r="Q185" s="323">
        <v>1.1E-4</v>
      </c>
      <c r="R185" s="323">
        <f t="shared" si="52"/>
        <v>1.1E-4</v>
      </c>
      <c r="S185" s="323">
        <v>0</v>
      </c>
      <c r="T185" s="324">
        <f t="shared" si="53"/>
        <v>0</v>
      </c>
      <c r="AR185" s="215" t="s">
        <v>123</v>
      </c>
      <c r="AT185" s="215" t="s">
        <v>119</v>
      </c>
      <c r="AU185" s="215" t="s">
        <v>80</v>
      </c>
      <c r="AY185" s="215" t="s">
        <v>116</v>
      </c>
      <c r="BE185" s="325">
        <f t="shared" si="54"/>
        <v>0</v>
      </c>
      <c r="BF185" s="325">
        <f t="shared" si="55"/>
        <v>0</v>
      </c>
      <c r="BG185" s="325">
        <f t="shared" si="56"/>
        <v>0</v>
      </c>
      <c r="BH185" s="325">
        <f t="shared" si="57"/>
        <v>0</v>
      </c>
      <c r="BI185" s="325">
        <f t="shared" si="58"/>
        <v>0</v>
      </c>
      <c r="BJ185" s="215" t="s">
        <v>22</v>
      </c>
      <c r="BK185" s="325">
        <f t="shared" si="59"/>
        <v>0</v>
      </c>
      <c r="BL185" s="215" t="s">
        <v>123</v>
      </c>
      <c r="BM185" s="215" t="s">
        <v>523</v>
      </c>
    </row>
    <row r="186" spans="2:65" s="227" customFormat="1" ht="38.25" customHeight="1">
      <c r="B186" s="228"/>
      <c r="C186" s="315" t="s">
        <v>524</v>
      </c>
      <c r="D186" s="315" t="s">
        <v>119</v>
      </c>
      <c r="E186" s="316" t="s">
        <v>525</v>
      </c>
      <c r="F186" s="317" t="s">
        <v>526</v>
      </c>
      <c r="G186" s="318" t="s">
        <v>189</v>
      </c>
      <c r="H186" s="319">
        <v>0.17100000000000001</v>
      </c>
      <c r="I186" s="206"/>
      <c r="J186" s="320">
        <f t="shared" si="50"/>
        <v>0</v>
      </c>
      <c r="K186" s="317" t="s">
        <v>795</v>
      </c>
      <c r="L186" s="228"/>
      <c r="M186" s="321" t="s">
        <v>5</v>
      </c>
      <c r="N186" s="322" t="s">
        <v>42</v>
      </c>
      <c r="O186" s="323">
        <v>2.351</v>
      </c>
      <c r="P186" s="323">
        <f t="shared" si="51"/>
        <v>0.40202100000000002</v>
      </c>
      <c r="Q186" s="323">
        <v>0</v>
      </c>
      <c r="R186" s="323">
        <f t="shared" si="52"/>
        <v>0</v>
      </c>
      <c r="S186" s="323">
        <v>0</v>
      </c>
      <c r="T186" s="324">
        <f t="shared" si="53"/>
        <v>0</v>
      </c>
      <c r="AR186" s="215" t="s">
        <v>123</v>
      </c>
      <c r="AT186" s="215" t="s">
        <v>119</v>
      </c>
      <c r="AU186" s="215" t="s">
        <v>80</v>
      </c>
      <c r="AY186" s="215" t="s">
        <v>116</v>
      </c>
      <c r="BE186" s="325">
        <f t="shared" si="54"/>
        <v>0</v>
      </c>
      <c r="BF186" s="325">
        <f t="shared" si="55"/>
        <v>0</v>
      </c>
      <c r="BG186" s="325">
        <f t="shared" si="56"/>
        <v>0</v>
      </c>
      <c r="BH186" s="325">
        <f t="shared" si="57"/>
        <v>0</v>
      </c>
      <c r="BI186" s="325">
        <f t="shared" si="58"/>
        <v>0</v>
      </c>
      <c r="BJ186" s="215" t="s">
        <v>22</v>
      </c>
      <c r="BK186" s="325">
        <f t="shared" si="59"/>
        <v>0</v>
      </c>
      <c r="BL186" s="215" t="s">
        <v>123</v>
      </c>
      <c r="BM186" s="215" t="s">
        <v>527</v>
      </c>
    </row>
    <row r="187" spans="2:65" s="303" customFormat="1" ht="29.85" customHeight="1">
      <c r="B187" s="302"/>
      <c r="D187" s="304" t="s">
        <v>70</v>
      </c>
      <c r="E187" s="313" t="s">
        <v>528</v>
      </c>
      <c r="F187" s="313" t="s">
        <v>529</v>
      </c>
      <c r="J187" s="314">
        <f>BK187</f>
        <v>0</v>
      </c>
      <c r="L187" s="302"/>
      <c r="M187" s="307"/>
      <c r="N187" s="308"/>
      <c r="O187" s="308"/>
      <c r="P187" s="309">
        <f>SUM(P188:P213)</f>
        <v>84.212520000000012</v>
      </c>
      <c r="Q187" s="308"/>
      <c r="R187" s="309">
        <f>SUM(R188:R213)</f>
        <v>2.2407699999999999</v>
      </c>
      <c r="S187" s="308"/>
      <c r="T187" s="310">
        <f>SUM(T188:T213)</f>
        <v>0</v>
      </c>
      <c r="AR187" s="304" t="s">
        <v>80</v>
      </c>
      <c r="AT187" s="311" t="s">
        <v>70</v>
      </c>
      <c r="AU187" s="311" t="s">
        <v>22</v>
      </c>
      <c r="AY187" s="304" t="s">
        <v>116</v>
      </c>
      <c r="BK187" s="312">
        <f>SUM(BK188:BK213)</f>
        <v>0</v>
      </c>
    </row>
    <row r="188" spans="2:65" s="227" customFormat="1" ht="25.5" customHeight="1">
      <c r="B188" s="228"/>
      <c r="C188" s="315" t="s">
        <v>530</v>
      </c>
      <c r="D188" s="315" t="s">
        <v>119</v>
      </c>
      <c r="E188" s="316" t="s">
        <v>531</v>
      </c>
      <c r="F188" s="317" t="s">
        <v>532</v>
      </c>
      <c r="G188" s="318" t="s">
        <v>131</v>
      </c>
      <c r="H188" s="319">
        <v>107</v>
      </c>
      <c r="I188" s="206"/>
      <c r="J188" s="320">
        <f t="shared" ref="J188:J213" si="60">ROUND(I188*H188,2)</f>
        <v>0</v>
      </c>
      <c r="K188" s="317" t="s">
        <v>795</v>
      </c>
      <c r="L188" s="228"/>
      <c r="M188" s="321" t="s">
        <v>5</v>
      </c>
      <c r="N188" s="322" t="s">
        <v>42</v>
      </c>
      <c r="O188" s="323">
        <v>0.26800000000000002</v>
      </c>
      <c r="P188" s="323">
        <f t="shared" ref="P188:P213" si="61">O188*H188</f>
        <v>28.676000000000002</v>
      </c>
      <c r="Q188" s="323">
        <v>0</v>
      </c>
      <c r="R188" s="323">
        <f t="shared" ref="R188:R213" si="62">Q188*H188</f>
        <v>0</v>
      </c>
      <c r="S188" s="323">
        <v>0</v>
      </c>
      <c r="T188" s="324">
        <f t="shared" ref="T188:T213" si="63">S188*H188</f>
        <v>0</v>
      </c>
      <c r="AR188" s="215" t="s">
        <v>123</v>
      </c>
      <c r="AT188" s="215" t="s">
        <v>119</v>
      </c>
      <c r="AU188" s="215" t="s">
        <v>80</v>
      </c>
      <c r="AY188" s="215" t="s">
        <v>116</v>
      </c>
      <c r="BE188" s="325">
        <f t="shared" ref="BE188:BE213" si="64">IF(N188="základní",J188,0)</f>
        <v>0</v>
      </c>
      <c r="BF188" s="325">
        <f t="shared" ref="BF188:BF213" si="65">IF(N188="snížená",J188,0)</f>
        <v>0</v>
      </c>
      <c r="BG188" s="325">
        <f t="shared" ref="BG188:BG213" si="66">IF(N188="zákl. přenesená",J188,0)</f>
        <v>0</v>
      </c>
      <c r="BH188" s="325">
        <f t="shared" ref="BH188:BH213" si="67">IF(N188="sníž. přenesená",J188,0)</f>
        <v>0</v>
      </c>
      <c r="BI188" s="325">
        <f t="shared" ref="BI188:BI213" si="68">IF(N188="nulová",J188,0)</f>
        <v>0</v>
      </c>
      <c r="BJ188" s="215" t="s">
        <v>22</v>
      </c>
      <c r="BK188" s="325">
        <f t="shared" ref="BK188:BK213" si="69">ROUND(I188*H188,2)</f>
        <v>0</v>
      </c>
      <c r="BL188" s="215" t="s">
        <v>123</v>
      </c>
      <c r="BM188" s="215" t="s">
        <v>533</v>
      </c>
    </row>
    <row r="189" spans="2:65" s="227" customFormat="1" ht="25.5" customHeight="1">
      <c r="B189" s="228"/>
      <c r="C189" s="315" t="s">
        <v>534</v>
      </c>
      <c r="D189" s="315" t="s">
        <v>119</v>
      </c>
      <c r="E189" s="316" t="s">
        <v>535</v>
      </c>
      <c r="F189" s="317" t="s">
        <v>833</v>
      </c>
      <c r="G189" s="318" t="s">
        <v>131</v>
      </c>
      <c r="H189" s="319">
        <v>3</v>
      </c>
      <c r="I189" s="206"/>
      <c r="J189" s="320">
        <f t="shared" si="60"/>
        <v>0</v>
      </c>
      <c r="K189" s="317" t="s">
        <v>795</v>
      </c>
      <c r="L189" s="228"/>
      <c r="M189" s="321" t="s">
        <v>5</v>
      </c>
      <c r="N189" s="322" t="s">
        <v>42</v>
      </c>
      <c r="O189" s="323">
        <v>0.224</v>
      </c>
      <c r="P189" s="323">
        <f t="shared" si="61"/>
        <v>0.67200000000000004</v>
      </c>
      <c r="Q189" s="323">
        <v>1.035E-2</v>
      </c>
      <c r="R189" s="323">
        <f t="shared" si="62"/>
        <v>3.1050000000000001E-2</v>
      </c>
      <c r="S189" s="323">
        <v>0</v>
      </c>
      <c r="T189" s="324">
        <f t="shared" si="63"/>
        <v>0</v>
      </c>
      <c r="AR189" s="215" t="s">
        <v>123</v>
      </c>
      <c r="AT189" s="215" t="s">
        <v>119</v>
      </c>
      <c r="AU189" s="215" t="s">
        <v>80</v>
      </c>
      <c r="AY189" s="215" t="s">
        <v>116</v>
      </c>
      <c r="BE189" s="325">
        <f t="shared" si="64"/>
        <v>0</v>
      </c>
      <c r="BF189" s="325">
        <f t="shared" si="65"/>
        <v>0</v>
      </c>
      <c r="BG189" s="325">
        <f t="shared" si="66"/>
        <v>0</v>
      </c>
      <c r="BH189" s="325">
        <f t="shared" si="67"/>
        <v>0</v>
      </c>
      <c r="BI189" s="325">
        <f t="shared" si="68"/>
        <v>0</v>
      </c>
      <c r="BJ189" s="215" t="s">
        <v>22</v>
      </c>
      <c r="BK189" s="325">
        <f t="shared" si="69"/>
        <v>0</v>
      </c>
      <c r="BL189" s="215" t="s">
        <v>123</v>
      </c>
      <c r="BM189" s="215" t="s">
        <v>536</v>
      </c>
    </row>
    <row r="190" spans="2:65" s="227" customFormat="1" ht="25.5" customHeight="1">
      <c r="B190" s="228"/>
      <c r="C190" s="315" t="s">
        <v>537</v>
      </c>
      <c r="D190" s="315" t="s">
        <v>119</v>
      </c>
      <c r="E190" s="316" t="s">
        <v>538</v>
      </c>
      <c r="F190" s="317" t="s">
        <v>834</v>
      </c>
      <c r="G190" s="318" t="s">
        <v>131</v>
      </c>
      <c r="H190" s="319">
        <v>2</v>
      </c>
      <c r="I190" s="206"/>
      <c r="J190" s="320">
        <f t="shared" si="60"/>
        <v>0</v>
      </c>
      <c r="K190" s="317" t="s">
        <v>795</v>
      </c>
      <c r="L190" s="228"/>
      <c r="M190" s="321" t="s">
        <v>5</v>
      </c>
      <c r="N190" s="322" t="s">
        <v>42</v>
      </c>
      <c r="O190" s="323">
        <v>0.23100000000000001</v>
      </c>
      <c r="P190" s="323">
        <f t="shared" si="61"/>
        <v>0.46200000000000002</v>
      </c>
      <c r="Q190" s="323">
        <v>1.2449999999999999E-2</v>
      </c>
      <c r="R190" s="323">
        <f t="shared" si="62"/>
        <v>2.4899999999999999E-2</v>
      </c>
      <c r="S190" s="323">
        <v>0</v>
      </c>
      <c r="T190" s="324">
        <f t="shared" si="63"/>
        <v>0</v>
      </c>
      <c r="AR190" s="215" t="s">
        <v>123</v>
      </c>
      <c r="AT190" s="215" t="s">
        <v>119</v>
      </c>
      <c r="AU190" s="215" t="s">
        <v>80</v>
      </c>
      <c r="AY190" s="215" t="s">
        <v>116</v>
      </c>
      <c r="BE190" s="325">
        <f t="shared" si="64"/>
        <v>0</v>
      </c>
      <c r="BF190" s="325">
        <f t="shared" si="65"/>
        <v>0</v>
      </c>
      <c r="BG190" s="325">
        <f t="shared" si="66"/>
        <v>0</v>
      </c>
      <c r="BH190" s="325">
        <f t="shared" si="67"/>
        <v>0</v>
      </c>
      <c r="BI190" s="325">
        <f t="shared" si="68"/>
        <v>0</v>
      </c>
      <c r="BJ190" s="215" t="s">
        <v>22</v>
      </c>
      <c r="BK190" s="325">
        <f t="shared" si="69"/>
        <v>0</v>
      </c>
      <c r="BL190" s="215" t="s">
        <v>123</v>
      </c>
      <c r="BM190" s="215" t="s">
        <v>539</v>
      </c>
    </row>
    <row r="191" spans="2:65" s="227" customFormat="1" ht="25.5" customHeight="1">
      <c r="B191" s="228"/>
      <c r="C191" s="315" t="s">
        <v>540</v>
      </c>
      <c r="D191" s="315" t="s">
        <v>119</v>
      </c>
      <c r="E191" s="316" t="s">
        <v>541</v>
      </c>
      <c r="F191" s="317" t="s">
        <v>835</v>
      </c>
      <c r="G191" s="318" t="s">
        <v>131</v>
      </c>
      <c r="H191" s="319">
        <v>1</v>
      </c>
      <c r="I191" s="206"/>
      <c r="J191" s="320">
        <f t="shared" si="60"/>
        <v>0</v>
      </c>
      <c r="K191" s="317" t="s">
        <v>795</v>
      </c>
      <c r="L191" s="228"/>
      <c r="M191" s="321" t="s">
        <v>5</v>
      </c>
      <c r="N191" s="322" t="s">
        <v>42</v>
      </c>
      <c r="O191" s="323">
        <v>0.249</v>
      </c>
      <c r="P191" s="323">
        <f t="shared" si="61"/>
        <v>0.249</v>
      </c>
      <c r="Q191" s="323">
        <v>1.8599999999999998E-2</v>
      </c>
      <c r="R191" s="323">
        <f t="shared" si="62"/>
        <v>1.8599999999999998E-2</v>
      </c>
      <c r="S191" s="323">
        <v>0</v>
      </c>
      <c r="T191" s="324">
        <f t="shared" si="63"/>
        <v>0</v>
      </c>
      <c r="AR191" s="215" t="s">
        <v>123</v>
      </c>
      <c r="AT191" s="215" t="s">
        <v>119</v>
      </c>
      <c r="AU191" s="215" t="s">
        <v>80</v>
      </c>
      <c r="AY191" s="215" t="s">
        <v>116</v>
      </c>
      <c r="BE191" s="325">
        <f t="shared" si="64"/>
        <v>0</v>
      </c>
      <c r="BF191" s="325">
        <f t="shared" si="65"/>
        <v>0</v>
      </c>
      <c r="BG191" s="325">
        <f t="shared" si="66"/>
        <v>0</v>
      </c>
      <c r="BH191" s="325">
        <f t="shared" si="67"/>
        <v>0</v>
      </c>
      <c r="BI191" s="325">
        <f t="shared" si="68"/>
        <v>0</v>
      </c>
      <c r="BJ191" s="215" t="s">
        <v>22</v>
      </c>
      <c r="BK191" s="325">
        <f t="shared" si="69"/>
        <v>0</v>
      </c>
      <c r="BL191" s="215" t="s">
        <v>123</v>
      </c>
      <c r="BM191" s="215" t="s">
        <v>542</v>
      </c>
    </row>
    <row r="192" spans="2:65" s="227" customFormat="1" ht="25.5" customHeight="1">
      <c r="B192" s="228"/>
      <c r="C192" s="315" t="s">
        <v>543</v>
      </c>
      <c r="D192" s="315" t="s">
        <v>119</v>
      </c>
      <c r="E192" s="316" t="s">
        <v>544</v>
      </c>
      <c r="F192" s="317" t="s">
        <v>836</v>
      </c>
      <c r="G192" s="318" t="s">
        <v>131</v>
      </c>
      <c r="H192" s="319">
        <v>4</v>
      </c>
      <c r="I192" s="206"/>
      <c r="J192" s="320">
        <f t="shared" si="60"/>
        <v>0</v>
      </c>
      <c r="K192" s="317" t="s">
        <v>795</v>
      </c>
      <c r="L192" s="228"/>
      <c r="M192" s="321" t="s">
        <v>5</v>
      </c>
      <c r="N192" s="322" t="s">
        <v>42</v>
      </c>
      <c r="O192" s="323">
        <v>0.255</v>
      </c>
      <c r="P192" s="323">
        <f t="shared" si="61"/>
        <v>1.02</v>
      </c>
      <c r="Q192" s="323">
        <v>2.0650000000000002E-2</v>
      </c>
      <c r="R192" s="323">
        <f t="shared" si="62"/>
        <v>8.2600000000000007E-2</v>
      </c>
      <c r="S192" s="323">
        <v>0</v>
      </c>
      <c r="T192" s="324">
        <f t="shared" si="63"/>
        <v>0</v>
      </c>
      <c r="AR192" s="215" t="s">
        <v>123</v>
      </c>
      <c r="AT192" s="215" t="s">
        <v>119</v>
      </c>
      <c r="AU192" s="215" t="s">
        <v>80</v>
      </c>
      <c r="AY192" s="215" t="s">
        <v>116</v>
      </c>
      <c r="BE192" s="325">
        <f t="shared" si="64"/>
        <v>0</v>
      </c>
      <c r="BF192" s="325">
        <f t="shared" si="65"/>
        <v>0</v>
      </c>
      <c r="BG192" s="325">
        <f t="shared" si="66"/>
        <v>0</v>
      </c>
      <c r="BH192" s="325">
        <f t="shared" si="67"/>
        <v>0</v>
      </c>
      <c r="BI192" s="325">
        <f t="shared" si="68"/>
        <v>0</v>
      </c>
      <c r="BJ192" s="215" t="s">
        <v>22</v>
      </c>
      <c r="BK192" s="325">
        <f t="shared" si="69"/>
        <v>0</v>
      </c>
      <c r="BL192" s="215" t="s">
        <v>123</v>
      </c>
      <c r="BM192" s="215" t="s">
        <v>545</v>
      </c>
    </row>
    <row r="193" spans="2:65" s="227" customFormat="1" ht="25.5" customHeight="1">
      <c r="B193" s="228"/>
      <c r="C193" s="315" t="s">
        <v>546</v>
      </c>
      <c r="D193" s="315" t="s">
        <v>119</v>
      </c>
      <c r="E193" s="316" t="s">
        <v>547</v>
      </c>
      <c r="F193" s="317" t="s">
        <v>837</v>
      </c>
      <c r="G193" s="318" t="s">
        <v>131</v>
      </c>
      <c r="H193" s="319">
        <v>1</v>
      </c>
      <c r="I193" s="206"/>
      <c r="J193" s="320">
        <f t="shared" si="60"/>
        <v>0</v>
      </c>
      <c r="K193" s="317" t="s">
        <v>795</v>
      </c>
      <c r="L193" s="228"/>
      <c r="M193" s="321" t="s">
        <v>5</v>
      </c>
      <c r="N193" s="322" t="s">
        <v>42</v>
      </c>
      <c r="O193" s="323">
        <v>0.26700000000000002</v>
      </c>
      <c r="P193" s="323">
        <f t="shared" si="61"/>
        <v>0.26700000000000002</v>
      </c>
      <c r="Q193" s="323">
        <v>2.47E-2</v>
      </c>
      <c r="R193" s="323">
        <f t="shared" si="62"/>
        <v>2.47E-2</v>
      </c>
      <c r="S193" s="323">
        <v>0</v>
      </c>
      <c r="T193" s="324">
        <f t="shared" si="63"/>
        <v>0</v>
      </c>
      <c r="AR193" s="215" t="s">
        <v>123</v>
      </c>
      <c r="AT193" s="215" t="s">
        <v>119</v>
      </c>
      <c r="AU193" s="215" t="s">
        <v>80</v>
      </c>
      <c r="AY193" s="215" t="s">
        <v>116</v>
      </c>
      <c r="BE193" s="325">
        <f t="shared" si="64"/>
        <v>0</v>
      </c>
      <c r="BF193" s="325">
        <f t="shared" si="65"/>
        <v>0</v>
      </c>
      <c r="BG193" s="325">
        <f t="shared" si="66"/>
        <v>0</v>
      </c>
      <c r="BH193" s="325">
        <f t="shared" si="67"/>
        <v>0</v>
      </c>
      <c r="BI193" s="325">
        <f t="shared" si="68"/>
        <v>0</v>
      </c>
      <c r="BJ193" s="215" t="s">
        <v>22</v>
      </c>
      <c r="BK193" s="325">
        <f t="shared" si="69"/>
        <v>0</v>
      </c>
      <c r="BL193" s="215" t="s">
        <v>123</v>
      </c>
      <c r="BM193" s="215" t="s">
        <v>548</v>
      </c>
    </row>
    <row r="194" spans="2:65" s="227" customFormat="1" ht="25.5" customHeight="1">
      <c r="B194" s="228"/>
      <c r="C194" s="315" t="s">
        <v>28</v>
      </c>
      <c r="D194" s="315" t="s">
        <v>119</v>
      </c>
      <c r="E194" s="316" t="s">
        <v>549</v>
      </c>
      <c r="F194" s="317" t="s">
        <v>838</v>
      </c>
      <c r="G194" s="318" t="s">
        <v>131</v>
      </c>
      <c r="H194" s="319">
        <v>1</v>
      </c>
      <c r="I194" s="206"/>
      <c r="J194" s="320">
        <f t="shared" si="60"/>
        <v>0</v>
      </c>
      <c r="K194" s="317" t="s">
        <v>795</v>
      </c>
      <c r="L194" s="228"/>
      <c r="M194" s="321" t="s">
        <v>5</v>
      </c>
      <c r="N194" s="322" t="s">
        <v>42</v>
      </c>
      <c r="O194" s="323">
        <v>0.311</v>
      </c>
      <c r="P194" s="323">
        <f t="shared" si="61"/>
        <v>0.311</v>
      </c>
      <c r="Q194" s="323">
        <v>4.02E-2</v>
      </c>
      <c r="R194" s="323">
        <f t="shared" si="62"/>
        <v>4.02E-2</v>
      </c>
      <c r="S194" s="323">
        <v>0</v>
      </c>
      <c r="T194" s="324">
        <f t="shared" si="63"/>
        <v>0</v>
      </c>
      <c r="AR194" s="215" t="s">
        <v>123</v>
      </c>
      <c r="AT194" s="215" t="s">
        <v>119</v>
      </c>
      <c r="AU194" s="215" t="s">
        <v>80</v>
      </c>
      <c r="AY194" s="215" t="s">
        <v>116</v>
      </c>
      <c r="BE194" s="325">
        <f t="shared" si="64"/>
        <v>0</v>
      </c>
      <c r="BF194" s="325">
        <f t="shared" si="65"/>
        <v>0</v>
      </c>
      <c r="BG194" s="325">
        <f t="shared" si="66"/>
        <v>0</v>
      </c>
      <c r="BH194" s="325">
        <f t="shared" si="67"/>
        <v>0</v>
      </c>
      <c r="BI194" s="325">
        <f t="shared" si="68"/>
        <v>0</v>
      </c>
      <c r="BJ194" s="215" t="s">
        <v>22</v>
      </c>
      <c r="BK194" s="325">
        <f t="shared" si="69"/>
        <v>0</v>
      </c>
      <c r="BL194" s="215" t="s">
        <v>123</v>
      </c>
      <c r="BM194" s="215" t="s">
        <v>550</v>
      </c>
    </row>
    <row r="195" spans="2:65" s="227" customFormat="1" ht="25.5" customHeight="1">
      <c r="B195" s="228"/>
      <c r="C195" s="315" t="s">
        <v>551</v>
      </c>
      <c r="D195" s="315" t="s">
        <v>119</v>
      </c>
      <c r="E195" s="316" t="s">
        <v>552</v>
      </c>
      <c r="F195" s="317" t="s">
        <v>839</v>
      </c>
      <c r="G195" s="318" t="s">
        <v>131</v>
      </c>
      <c r="H195" s="319">
        <v>2</v>
      </c>
      <c r="I195" s="206"/>
      <c r="J195" s="320">
        <f t="shared" si="60"/>
        <v>0</v>
      </c>
      <c r="K195" s="317" t="s">
        <v>795</v>
      </c>
      <c r="L195" s="228"/>
      <c r="M195" s="321" t="s">
        <v>5</v>
      </c>
      <c r="N195" s="322" t="s">
        <v>42</v>
      </c>
      <c r="O195" s="323">
        <v>0.32300000000000001</v>
      </c>
      <c r="P195" s="323">
        <f t="shared" si="61"/>
        <v>0.64600000000000002</v>
      </c>
      <c r="Q195" s="323">
        <v>4.4299999999999999E-2</v>
      </c>
      <c r="R195" s="323">
        <f t="shared" si="62"/>
        <v>8.8599999999999998E-2</v>
      </c>
      <c r="S195" s="323">
        <v>0</v>
      </c>
      <c r="T195" s="324">
        <f t="shared" si="63"/>
        <v>0</v>
      </c>
      <c r="AR195" s="215" t="s">
        <v>123</v>
      </c>
      <c r="AT195" s="215" t="s">
        <v>119</v>
      </c>
      <c r="AU195" s="215" t="s">
        <v>80</v>
      </c>
      <c r="AY195" s="215" t="s">
        <v>116</v>
      </c>
      <c r="BE195" s="325">
        <f t="shared" si="64"/>
        <v>0</v>
      </c>
      <c r="BF195" s="325">
        <f t="shared" si="65"/>
        <v>0</v>
      </c>
      <c r="BG195" s="325">
        <f t="shared" si="66"/>
        <v>0</v>
      </c>
      <c r="BH195" s="325">
        <f t="shared" si="67"/>
        <v>0</v>
      </c>
      <c r="BI195" s="325">
        <f t="shared" si="68"/>
        <v>0</v>
      </c>
      <c r="BJ195" s="215" t="s">
        <v>22</v>
      </c>
      <c r="BK195" s="325">
        <f t="shared" si="69"/>
        <v>0</v>
      </c>
      <c r="BL195" s="215" t="s">
        <v>123</v>
      </c>
      <c r="BM195" s="215" t="s">
        <v>553</v>
      </c>
    </row>
    <row r="196" spans="2:65" s="227" customFormat="1" ht="25.5" customHeight="1">
      <c r="B196" s="228"/>
      <c r="C196" s="315" t="s">
        <v>554</v>
      </c>
      <c r="D196" s="315" t="s">
        <v>119</v>
      </c>
      <c r="E196" s="316" t="s">
        <v>555</v>
      </c>
      <c r="F196" s="317" t="s">
        <v>840</v>
      </c>
      <c r="G196" s="318" t="s">
        <v>131</v>
      </c>
      <c r="H196" s="319">
        <v>1</v>
      </c>
      <c r="I196" s="206"/>
      <c r="J196" s="320">
        <f t="shared" si="60"/>
        <v>0</v>
      </c>
      <c r="K196" s="317" t="s">
        <v>795</v>
      </c>
      <c r="L196" s="228"/>
      <c r="M196" s="321" t="s">
        <v>5</v>
      </c>
      <c r="N196" s="322" t="s">
        <v>42</v>
      </c>
      <c r="O196" s="323">
        <v>0.24099999999999999</v>
      </c>
      <c r="P196" s="323">
        <f t="shared" si="61"/>
        <v>0.24099999999999999</v>
      </c>
      <c r="Q196" s="323">
        <v>1.5879999999999998E-2</v>
      </c>
      <c r="R196" s="323">
        <f t="shared" si="62"/>
        <v>1.5879999999999998E-2</v>
      </c>
      <c r="S196" s="323">
        <v>0</v>
      </c>
      <c r="T196" s="324">
        <f t="shared" si="63"/>
        <v>0</v>
      </c>
      <c r="AR196" s="215" t="s">
        <v>123</v>
      </c>
      <c r="AT196" s="215" t="s">
        <v>119</v>
      </c>
      <c r="AU196" s="215" t="s">
        <v>80</v>
      </c>
      <c r="AY196" s="215" t="s">
        <v>116</v>
      </c>
      <c r="BE196" s="325">
        <f t="shared" si="64"/>
        <v>0</v>
      </c>
      <c r="BF196" s="325">
        <f t="shared" si="65"/>
        <v>0</v>
      </c>
      <c r="BG196" s="325">
        <f t="shared" si="66"/>
        <v>0</v>
      </c>
      <c r="BH196" s="325">
        <f t="shared" si="67"/>
        <v>0</v>
      </c>
      <c r="BI196" s="325">
        <f t="shared" si="68"/>
        <v>0</v>
      </c>
      <c r="BJ196" s="215" t="s">
        <v>22</v>
      </c>
      <c r="BK196" s="325">
        <f t="shared" si="69"/>
        <v>0</v>
      </c>
      <c r="BL196" s="215" t="s">
        <v>123</v>
      </c>
      <c r="BM196" s="215" t="s">
        <v>556</v>
      </c>
    </row>
    <row r="197" spans="2:65" s="227" customFormat="1" ht="25.5" customHeight="1">
      <c r="B197" s="228"/>
      <c r="C197" s="315" t="s">
        <v>557</v>
      </c>
      <c r="D197" s="315" t="s">
        <v>119</v>
      </c>
      <c r="E197" s="316" t="s">
        <v>558</v>
      </c>
      <c r="F197" s="317" t="s">
        <v>841</v>
      </c>
      <c r="G197" s="318" t="s">
        <v>131</v>
      </c>
      <c r="H197" s="319">
        <v>1</v>
      </c>
      <c r="I197" s="206"/>
      <c r="J197" s="320">
        <f t="shared" si="60"/>
        <v>0</v>
      </c>
      <c r="K197" s="317" t="s">
        <v>795</v>
      </c>
      <c r="L197" s="228"/>
      <c r="M197" s="321" t="s">
        <v>5</v>
      </c>
      <c r="N197" s="322" t="s">
        <v>42</v>
      </c>
      <c r="O197" s="323">
        <v>0.30499999999999999</v>
      </c>
      <c r="P197" s="323">
        <f t="shared" si="61"/>
        <v>0.30499999999999999</v>
      </c>
      <c r="Q197" s="323">
        <v>3.7199999999999997E-2</v>
      </c>
      <c r="R197" s="323">
        <f t="shared" si="62"/>
        <v>3.7199999999999997E-2</v>
      </c>
      <c r="S197" s="323">
        <v>0</v>
      </c>
      <c r="T197" s="324">
        <f t="shared" si="63"/>
        <v>0</v>
      </c>
      <c r="AR197" s="215" t="s">
        <v>123</v>
      </c>
      <c r="AT197" s="215" t="s">
        <v>119</v>
      </c>
      <c r="AU197" s="215" t="s">
        <v>80</v>
      </c>
      <c r="AY197" s="215" t="s">
        <v>116</v>
      </c>
      <c r="BE197" s="325">
        <f t="shared" si="64"/>
        <v>0</v>
      </c>
      <c r="BF197" s="325">
        <f t="shared" si="65"/>
        <v>0</v>
      </c>
      <c r="BG197" s="325">
        <f t="shared" si="66"/>
        <v>0</v>
      </c>
      <c r="BH197" s="325">
        <f t="shared" si="67"/>
        <v>0</v>
      </c>
      <c r="BI197" s="325">
        <f t="shared" si="68"/>
        <v>0</v>
      </c>
      <c r="BJ197" s="215" t="s">
        <v>22</v>
      </c>
      <c r="BK197" s="325">
        <f t="shared" si="69"/>
        <v>0</v>
      </c>
      <c r="BL197" s="215" t="s">
        <v>123</v>
      </c>
      <c r="BM197" s="215" t="s">
        <v>559</v>
      </c>
    </row>
    <row r="198" spans="2:65" s="227" customFormat="1" ht="25.5" customHeight="1">
      <c r="B198" s="228"/>
      <c r="C198" s="315" t="s">
        <v>560</v>
      </c>
      <c r="D198" s="315" t="s">
        <v>119</v>
      </c>
      <c r="E198" s="316" t="s">
        <v>561</v>
      </c>
      <c r="F198" s="317" t="s">
        <v>842</v>
      </c>
      <c r="G198" s="318" t="s">
        <v>131</v>
      </c>
      <c r="H198" s="319">
        <v>1</v>
      </c>
      <c r="I198" s="206"/>
      <c r="J198" s="320">
        <f t="shared" si="60"/>
        <v>0</v>
      </c>
      <c r="K198" s="317" t="s">
        <v>795</v>
      </c>
      <c r="L198" s="228"/>
      <c r="M198" s="321" t="s">
        <v>5</v>
      </c>
      <c r="N198" s="322" t="s">
        <v>42</v>
      </c>
      <c r="O198" s="323">
        <v>0.376</v>
      </c>
      <c r="P198" s="323">
        <f t="shared" si="61"/>
        <v>0.376</v>
      </c>
      <c r="Q198" s="323">
        <v>6.198E-2</v>
      </c>
      <c r="R198" s="323">
        <f t="shared" si="62"/>
        <v>6.198E-2</v>
      </c>
      <c r="S198" s="323">
        <v>0</v>
      </c>
      <c r="T198" s="324">
        <f t="shared" si="63"/>
        <v>0</v>
      </c>
      <c r="AR198" s="215" t="s">
        <v>123</v>
      </c>
      <c r="AT198" s="215" t="s">
        <v>119</v>
      </c>
      <c r="AU198" s="215" t="s">
        <v>80</v>
      </c>
      <c r="AY198" s="215" t="s">
        <v>116</v>
      </c>
      <c r="BE198" s="325">
        <f t="shared" si="64"/>
        <v>0</v>
      </c>
      <c r="BF198" s="325">
        <f t="shared" si="65"/>
        <v>0</v>
      </c>
      <c r="BG198" s="325">
        <f t="shared" si="66"/>
        <v>0</v>
      </c>
      <c r="BH198" s="325">
        <f t="shared" si="67"/>
        <v>0</v>
      </c>
      <c r="BI198" s="325">
        <f t="shared" si="68"/>
        <v>0</v>
      </c>
      <c r="BJ198" s="215" t="s">
        <v>22</v>
      </c>
      <c r="BK198" s="325">
        <f t="shared" si="69"/>
        <v>0</v>
      </c>
      <c r="BL198" s="215" t="s">
        <v>123</v>
      </c>
      <c r="BM198" s="215" t="s">
        <v>562</v>
      </c>
    </row>
    <row r="199" spans="2:65" s="227" customFormat="1" ht="25.5" customHeight="1">
      <c r="B199" s="228"/>
      <c r="C199" s="315" t="s">
        <v>563</v>
      </c>
      <c r="D199" s="315" t="s">
        <v>119</v>
      </c>
      <c r="E199" s="316" t="s">
        <v>564</v>
      </c>
      <c r="F199" s="317" t="s">
        <v>843</v>
      </c>
      <c r="G199" s="318" t="s">
        <v>131</v>
      </c>
      <c r="H199" s="319">
        <v>2</v>
      </c>
      <c r="I199" s="206"/>
      <c r="J199" s="320">
        <f t="shared" si="60"/>
        <v>0</v>
      </c>
      <c r="K199" s="317" t="s">
        <v>795</v>
      </c>
      <c r="L199" s="228"/>
      <c r="M199" s="321" t="s">
        <v>5</v>
      </c>
      <c r="N199" s="322" t="s">
        <v>42</v>
      </c>
      <c r="O199" s="323">
        <v>0.39400000000000002</v>
      </c>
      <c r="P199" s="323">
        <f t="shared" si="61"/>
        <v>0.78800000000000003</v>
      </c>
      <c r="Q199" s="323">
        <v>6.6879999999999995E-2</v>
      </c>
      <c r="R199" s="323">
        <f t="shared" si="62"/>
        <v>0.13375999999999999</v>
      </c>
      <c r="S199" s="323">
        <v>0</v>
      </c>
      <c r="T199" s="324">
        <f t="shared" si="63"/>
        <v>0</v>
      </c>
      <c r="AR199" s="215" t="s">
        <v>123</v>
      </c>
      <c r="AT199" s="215" t="s">
        <v>119</v>
      </c>
      <c r="AU199" s="215" t="s">
        <v>80</v>
      </c>
      <c r="AY199" s="215" t="s">
        <v>116</v>
      </c>
      <c r="BE199" s="325">
        <f t="shared" si="64"/>
        <v>0</v>
      </c>
      <c r="BF199" s="325">
        <f t="shared" si="65"/>
        <v>0</v>
      </c>
      <c r="BG199" s="325">
        <f t="shared" si="66"/>
        <v>0</v>
      </c>
      <c r="BH199" s="325">
        <f t="shared" si="67"/>
        <v>0</v>
      </c>
      <c r="BI199" s="325">
        <f t="shared" si="68"/>
        <v>0</v>
      </c>
      <c r="BJ199" s="215" t="s">
        <v>22</v>
      </c>
      <c r="BK199" s="325">
        <f t="shared" si="69"/>
        <v>0</v>
      </c>
      <c r="BL199" s="215" t="s">
        <v>123</v>
      </c>
      <c r="BM199" s="215" t="s">
        <v>565</v>
      </c>
    </row>
    <row r="200" spans="2:65" s="227" customFormat="1" ht="25.5" customHeight="1">
      <c r="B200" s="228"/>
      <c r="C200" s="315" t="s">
        <v>566</v>
      </c>
      <c r="D200" s="315" t="s">
        <v>119</v>
      </c>
      <c r="E200" s="316" t="s">
        <v>567</v>
      </c>
      <c r="F200" s="317" t="s">
        <v>833</v>
      </c>
      <c r="G200" s="318" t="s">
        <v>131</v>
      </c>
      <c r="H200" s="319">
        <v>8</v>
      </c>
      <c r="I200" s="206"/>
      <c r="J200" s="320">
        <f t="shared" si="60"/>
        <v>0</v>
      </c>
      <c r="K200" s="317" t="s">
        <v>795</v>
      </c>
      <c r="L200" s="228"/>
      <c r="M200" s="321" t="s">
        <v>5</v>
      </c>
      <c r="N200" s="322" t="s">
        <v>42</v>
      </c>
      <c r="O200" s="323">
        <v>0.22600000000000001</v>
      </c>
      <c r="P200" s="323">
        <f t="shared" si="61"/>
        <v>1.8080000000000001</v>
      </c>
      <c r="Q200" s="323">
        <v>1.035E-2</v>
      </c>
      <c r="R200" s="323">
        <f t="shared" si="62"/>
        <v>8.2799999999999999E-2</v>
      </c>
      <c r="S200" s="323">
        <v>0</v>
      </c>
      <c r="T200" s="324">
        <f t="shared" si="63"/>
        <v>0</v>
      </c>
      <c r="AR200" s="215" t="s">
        <v>123</v>
      </c>
      <c r="AT200" s="215" t="s">
        <v>119</v>
      </c>
      <c r="AU200" s="215" t="s">
        <v>80</v>
      </c>
      <c r="AY200" s="215" t="s">
        <v>116</v>
      </c>
      <c r="BE200" s="325">
        <f t="shared" si="64"/>
        <v>0</v>
      </c>
      <c r="BF200" s="325">
        <f t="shared" si="65"/>
        <v>0</v>
      </c>
      <c r="BG200" s="325">
        <f t="shared" si="66"/>
        <v>0</v>
      </c>
      <c r="BH200" s="325">
        <f t="shared" si="67"/>
        <v>0</v>
      </c>
      <c r="BI200" s="325">
        <f t="shared" si="68"/>
        <v>0</v>
      </c>
      <c r="BJ200" s="215" t="s">
        <v>22</v>
      </c>
      <c r="BK200" s="325">
        <f t="shared" si="69"/>
        <v>0</v>
      </c>
      <c r="BL200" s="215" t="s">
        <v>123</v>
      </c>
      <c r="BM200" s="215" t="s">
        <v>568</v>
      </c>
    </row>
    <row r="201" spans="2:65" s="227" customFormat="1" ht="25.5" customHeight="1">
      <c r="B201" s="228"/>
      <c r="C201" s="315" t="s">
        <v>569</v>
      </c>
      <c r="D201" s="315" t="s">
        <v>119</v>
      </c>
      <c r="E201" s="316" t="s">
        <v>570</v>
      </c>
      <c r="F201" s="317" t="s">
        <v>834</v>
      </c>
      <c r="G201" s="318" t="s">
        <v>131</v>
      </c>
      <c r="H201" s="319">
        <v>10</v>
      </c>
      <c r="I201" s="206"/>
      <c r="J201" s="320">
        <f t="shared" si="60"/>
        <v>0</v>
      </c>
      <c r="K201" s="317" t="s">
        <v>795</v>
      </c>
      <c r="L201" s="228"/>
      <c r="M201" s="321" t="s">
        <v>5</v>
      </c>
      <c r="N201" s="322" t="s">
        <v>42</v>
      </c>
      <c r="O201" s="323">
        <v>0.23300000000000001</v>
      </c>
      <c r="P201" s="323">
        <f t="shared" si="61"/>
        <v>2.33</v>
      </c>
      <c r="Q201" s="323">
        <v>1.2449999999999999E-2</v>
      </c>
      <c r="R201" s="323">
        <f t="shared" si="62"/>
        <v>0.1245</v>
      </c>
      <c r="S201" s="323">
        <v>0</v>
      </c>
      <c r="T201" s="324">
        <f t="shared" si="63"/>
        <v>0</v>
      </c>
      <c r="AR201" s="215" t="s">
        <v>123</v>
      </c>
      <c r="AT201" s="215" t="s">
        <v>119</v>
      </c>
      <c r="AU201" s="215" t="s">
        <v>80</v>
      </c>
      <c r="AY201" s="215" t="s">
        <v>116</v>
      </c>
      <c r="BE201" s="325">
        <f t="shared" si="64"/>
        <v>0</v>
      </c>
      <c r="BF201" s="325">
        <f t="shared" si="65"/>
        <v>0</v>
      </c>
      <c r="BG201" s="325">
        <f t="shared" si="66"/>
        <v>0</v>
      </c>
      <c r="BH201" s="325">
        <f t="shared" si="67"/>
        <v>0</v>
      </c>
      <c r="BI201" s="325">
        <f t="shared" si="68"/>
        <v>0</v>
      </c>
      <c r="BJ201" s="215" t="s">
        <v>22</v>
      </c>
      <c r="BK201" s="325">
        <f t="shared" si="69"/>
        <v>0</v>
      </c>
      <c r="BL201" s="215" t="s">
        <v>123</v>
      </c>
      <c r="BM201" s="215" t="s">
        <v>571</v>
      </c>
    </row>
    <row r="202" spans="2:65" s="227" customFormat="1" ht="25.5" customHeight="1">
      <c r="B202" s="228"/>
      <c r="C202" s="315" t="s">
        <v>572</v>
      </c>
      <c r="D202" s="315" t="s">
        <v>119</v>
      </c>
      <c r="E202" s="316" t="s">
        <v>573</v>
      </c>
      <c r="F202" s="317" t="s">
        <v>844</v>
      </c>
      <c r="G202" s="318" t="s">
        <v>131</v>
      </c>
      <c r="H202" s="319">
        <v>6</v>
      </c>
      <c r="I202" s="206"/>
      <c r="J202" s="320">
        <f t="shared" si="60"/>
        <v>0</v>
      </c>
      <c r="K202" s="317" t="s">
        <v>795</v>
      </c>
      <c r="L202" s="228"/>
      <c r="M202" s="321" t="s">
        <v>5</v>
      </c>
      <c r="N202" s="322" t="s">
        <v>42</v>
      </c>
      <c r="O202" s="323">
        <v>0.23899999999999999</v>
      </c>
      <c r="P202" s="323">
        <f t="shared" si="61"/>
        <v>1.4339999999999999</v>
      </c>
      <c r="Q202" s="323">
        <v>1.4500000000000001E-2</v>
      </c>
      <c r="R202" s="323">
        <f t="shared" si="62"/>
        <v>8.7000000000000008E-2</v>
      </c>
      <c r="S202" s="323">
        <v>0</v>
      </c>
      <c r="T202" s="324">
        <f t="shared" si="63"/>
        <v>0</v>
      </c>
      <c r="AR202" s="215" t="s">
        <v>123</v>
      </c>
      <c r="AT202" s="215" t="s">
        <v>119</v>
      </c>
      <c r="AU202" s="215" t="s">
        <v>80</v>
      </c>
      <c r="AY202" s="215" t="s">
        <v>116</v>
      </c>
      <c r="BE202" s="325">
        <f t="shared" si="64"/>
        <v>0</v>
      </c>
      <c r="BF202" s="325">
        <f t="shared" si="65"/>
        <v>0</v>
      </c>
      <c r="BG202" s="325">
        <f t="shared" si="66"/>
        <v>0</v>
      </c>
      <c r="BH202" s="325">
        <f t="shared" si="67"/>
        <v>0</v>
      </c>
      <c r="BI202" s="325">
        <f t="shared" si="68"/>
        <v>0</v>
      </c>
      <c r="BJ202" s="215" t="s">
        <v>22</v>
      </c>
      <c r="BK202" s="325">
        <f t="shared" si="69"/>
        <v>0</v>
      </c>
      <c r="BL202" s="215" t="s">
        <v>123</v>
      </c>
      <c r="BM202" s="215" t="s">
        <v>574</v>
      </c>
    </row>
    <row r="203" spans="2:65" s="227" customFormat="1" ht="25.5" customHeight="1">
      <c r="B203" s="228"/>
      <c r="C203" s="315" t="s">
        <v>575</v>
      </c>
      <c r="D203" s="315" t="s">
        <v>119</v>
      </c>
      <c r="E203" s="316" t="s">
        <v>576</v>
      </c>
      <c r="F203" s="317" t="s">
        <v>836</v>
      </c>
      <c r="G203" s="318" t="s">
        <v>131</v>
      </c>
      <c r="H203" s="319">
        <v>6</v>
      </c>
      <c r="I203" s="206"/>
      <c r="J203" s="320">
        <f t="shared" si="60"/>
        <v>0</v>
      </c>
      <c r="K203" s="317" t="s">
        <v>795</v>
      </c>
      <c r="L203" s="228"/>
      <c r="M203" s="321" t="s">
        <v>5</v>
      </c>
      <c r="N203" s="322" t="s">
        <v>42</v>
      </c>
      <c r="O203" s="323">
        <v>0.25700000000000001</v>
      </c>
      <c r="P203" s="323">
        <f t="shared" si="61"/>
        <v>1.542</v>
      </c>
      <c r="Q203" s="323">
        <v>2.0650000000000002E-2</v>
      </c>
      <c r="R203" s="323">
        <f t="shared" si="62"/>
        <v>0.12390000000000001</v>
      </c>
      <c r="S203" s="323">
        <v>0</v>
      </c>
      <c r="T203" s="324">
        <f t="shared" si="63"/>
        <v>0</v>
      </c>
      <c r="AR203" s="215" t="s">
        <v>123</v>
      </c>
      <c r="AT203" s="215" t="s">
        <v>119</v>
      </c>
      <c r="AU203" s="215" t="s">
        <v>80</v>
      </c>
      <c r="AY203" s="215" t="s">
        <v>116</v>
      </c>
      <c r="BE203" s="325">
        <f t="shared" si="64"/>
        <v>0</v>
      </c>
      <c r="BF203" s="325">
        <f t="shared" si="65"/>
        <v>0</v>
      </c>
      <c r="BG203" s="325">
        <f t="shared" si="66"/>
        <v>0</v>
      </c>
      <c r="BH203" s="325">
        <f t="shared" si="67"/>
        <v>0</v>
      </c>
      <c r="BI203" s="325">
        <f t="shared" si="68"/>
        <v>0</v>
      </c>
      <c r="BJ203" s="215" t="s">
        <v>22</v>
      </c>
      <c r="BK203" s="325">
        <f t="shared" si="69"/>
        <v>0</v>
      </c>
      <c r="BL203" s="215" t="s">
        <v>123</v>
      </c>
      <c r="BM203" s="215" t="s">
        <v>577</v>
      </c>
    </row>
    <row r="204" spans="2:65" s="227" customFormat="1" ht="25.5" customHeight="1">
      <c r="B204" s="228"/>
      <c r="C204" s="315" t="s">
        <v>578</v>
      </c>
      <c r="D204" s="315" t="s">
        <v>119</v>
      </c>
      <c r="E204" s="316" t="s">
        <v>579</v>
      </c>
      <c r="F204" s="317" t="s">
        <v>845</v>
      </c>
      <c r="G204" s="318" t="s">
        <v>131</v>
      </c>
      <c r="H204" s="319">
        <v>2</v>
      </c>
      <c r="I204" s="206"/>
      <c r="J204" s="320">
        <f t="shared" si="60"/>
        <v>0</v>
      </c>
      <c r="K204" s="317" t="s">
        <v>795</v>
      </c>
      <c r="L204" s="228"/>
      <c r="M204" s="321" t="s">
        <v>5</v>
      </c>
      <c r="N204" s="322" t="s">
        <v>42</v>
      </c>
      <c r="O204" s="323">
        <v>0.26300000000000001</v>
      </c>
      <c r="P204" s="323">
        <f t="shared" si="61"/>
        <v>0.52600000000000002</v>
      </c>
      <c r="Q204" s="323">
        <v>2.2700000000000001E-2</v>
      </c>
      <c r="R204" s="323">
        <f t="shared" si="62"/>
        <v>4.5400000000000003E-2</v>
      </c>
      <c r="S204" s="323">
        <v>0</v>
      </c>
      <c r="T204" s="324">
        <f t="shared" si="63"/>
        <v>0</v>
      </c>
      <c r="AR204" s="215" t="s">
        <v>123</v>
      </c>
      <c r="AT204" s="215" t="s">
        <v>119</v>
      </c>
      <c r="AU204" s="215" t="s">
        <v>80</v>
      </c>
      <c r="AY204" s="215" t="s">
        <v>116</v>
      </c>
      <c r="BE204" s="325">
        <f t="shared" si="64"/>
        <v>0</v>
      </c>
      <c r="BF204" s="325">
        <f t="shared" si="65"/>
        <v>0</v>
      </c>
      <c r="BG204" s="325">
        <f t="shared" si="66"/>
        <v>0</v>
      </c>
      <c r="BH204" s="325">
        <f t="shared" si="67"/>
        <v>0</v>
      </c>
      <c r="BI204" s="325">
        <f t="shared" si="68"/>
        <v>0</v>
      </c>
      <c r="BJ204" s="215" t="s">
        <v>22</v>
      </c>
      <c r="BK204" s="325">
        <f t="shared" si="69"/>
        <v>0</v>
      </c>
      <c r="BL204" s="215" t="s">
        <v>123</v>
      </c>
      <c r="BM204" s="215" t="s">
        <v>580</v>
      </c>
    </row>
    <row r="205" spans="2:65" s="227" customFormat="1" ht="25.5" customHeight="1">
      <c r="B205" s="228"/>
      <c r="C205" s="315" t="s">
        <v>581</v>
      </c>
      <c r="D205" s="315" t="s">
        <v>119</v>
      </c>
      <c r="E205" s="316" t="s">
        <v>582</v>
      </c>
      <c r="F205" s="317" t="s">
        <v>846</v>
      </c>
      <c r="G205" s="318" t="s">
        <v>131</v>
      </c>
      <c r="H205" s="319">
        <v>18</v>
      </c>
      <c r="I205" s="206"/>
      <c r="J205" s="320">
        <f t="shared" si="60"/>
        <v>0</v>
      </c>
      <c r="K205" s="317" t="s">
        <v>795</v>
      </c>
      <c r="L205" s="228"/>
      <c r="M205" s="321" t="s">
        <v>5</v>
      </c>
      <c r="N205" s="322" t="s">
        <v>42</v>
      </c>
      <c r="O205" s="323">
        <v>0.27600000000000002</v>
      </c>
      <c r="P205" s="323">
        <f t="shared" si="61"/>
        <v>4.968</v>
      </c>
      <c r="Q205" s="323">
        <v>2.6800000000000001E-2</v>
      </c>
      <c r="R205" s="323">
        <f t="shared" si="62"/>
        <v>0.4824</v>
      </c>
      <c r="S205" s="323">
        <v>0</v>
      </c>
      <c r="T205" s="324">
        <f t="shared" si="63"/>
        <v>0</v>
      </c>
      <c r="AR205" s="215" t="s">
        <v>123</v>
      </c>
      <c r="AT205" s="215" t="s">
        <v>119</v>
      </c>
      <c r="AU205" s="215" t="s">
        <v>80</v>
      </c>
      <c r="AY205" s="215" t="s">
        <v>116</v>
      </c>
      <c r="BE205" s="325">
        <f t="shared" si="64"/>
        <v>0</v>
      </c>
      <c r="BF205" s="325">
        <f t="shared" si="65"/>
        <v>0</v>
      </c>
      <c r="BG205" s="325">
        <f t="shared" si="66"/>
        <v>0</v>
      </c>
      <c r="BH205" s="325">
        <f t="shared" si="67"/>
        <v>0</v>
      </c>
      <c r="BI205" s="325">
        <f t="shared" si="68"/>
        <v>0</v>
      </c>
      <c r="BJ205" s="215" t="s">
        <v>22</v>
      </c>
      <c r="BK205" s="325">
        <f t="shared" si="69"/>
        <v>0</v>
      </c>
      <c r="BL205" s="215" t="s">
        <v>123</v>
      </c>
      <c r="BM205" s="215" t="s">
        <v>583</v>
      </c>
    </row>
    <row r="206" spans="2:65" s="227" customFormat="1" ht="25.5" customHeight="1">
      <c r="B206" s="228"/>
      <c r="C206" s="315" t="s">
        <v>584</v>
      </c>
      <c r="D206" s="315" t="s">
        <v>119</v>
      </c>
      <c r="E206" s="316" t="s">
        <v>585</v>
      </c>
      <c r="F206" s="317" t="s">
        <v>847</v>
      </c>
      <c r="G206" s="318" t="s">
        <v>131</v>
      </c>
      <c r="H206" s="319">
        <v>11</v>
      </c>
      <c r="I206" s="206"/>
      <c r="J206" s="320">
        <f t="shared" si="60"/>
        <v>0</v>
      </c>
      <c r="K206" s="317" t="s">
        <v>795</v>
      </c>
      <c r="L206" s="228"/>
      <c r="M206" s="321" t="s">
        <v>5</v>
      </c>
      <c r="N206" s="322" t="s">
        <v>42</v>
      </c>
      <c r="O206" s="323">
        <v>0.28799999999999998</v>
      </c>
      <c r="P206" s="323">
        <f t="shared" si="61"/>
        <v>3.1679999999999997</v>
      </c>
      <c r="Q206" s="323">
        <v>3.09E-2</v>
      </c>
      <c r="R206" s="323">
        <f t="shared" si="62"/>
        <v>0.33989999999999998</v>
      </c>
      <c r="S206" s="323">
        <v>0</v>
      </c>
      <c r="T206" s="324">
        <f t="shared" si="63"/>
        <v>0</v>
      </c>
      <c r="AR206" s="215" t="s">
        <v>123</v>
      </c>
      <c r="AT206" s="215" t="s">
        <v>119</v>
      </c>
      <c r="AU206" s="215" t="s">
        <v>80</v>
      </c>
      <c r="AY206" s="215" t="s">
        <v>116</v>
      </c>
      <c r="BE206" s="325">
        <f t="shared" si="64"/>
        <v>0</v>
      </c>
      <c r="BF206" s="325">
        <f t="shared" si="65"/>
        <v>0</v>
      </c>
      <c r="BG206" s="325">
        <f t="shared" si="66"/>
        <v>0</v>
      </c>
      <c r="BH206" s="325">
        <f t="shared" si="67"/>
        <v>0</v>
      </c>
      <c r="BI206" s="325">
        <f t="shared" si="68"/>
        <v>0</v>
      </c>
      <c r="BJ206" s="215" t="s">
        <v>22</v>
      </c>
      <c r="BK206" s="325">
        <f t="shared" si="69"/>
        <v>0</v>
      </c>
      <c r="BL206" s="215" t="s">
        <v>123</v>
      </c>
      <c r="BM206" s="215" t="s">
        <v>586</v>
      </c>
    </row>
    <row r="207" spans="2:65" s="227" customFormat="1" ht="25.5" customHeight="1">
      <c r="B207" s="228"/>
      <c r="C207" s="315" t="s">
        <v>587</v>
      </c>
      <c r="D207" s="315" t="s">
        <v>119</v>
      </c>
      <c r="E207" s="316" t="s">
        <v>588</v>
      </c>
      <c r="F207" s="317" t="s">
        <v>848</v>
      </c>
      <c r="G207" s="318" t="s">
        <v>131</v>
      </c>
      <c r="H207" s="319">
        <v>9</v>
      </c>
      <c r="I207" s="206"/>
      <c r="J207" s="320">
        <f t="shared" si="60"/>
        <v>0</v>
      </c>
      <c r="K207" s="317" t="s">
        <v>795</v>
      </c>
      <c r="L207" s="228"/>
      <c r="M207" s="321" t="s">
        <v>5</v>
      </c>
      <c r="N207" s="322" t="s">
        <v>42</v>
      </c>
      <c r="O207" s="323">
        <v>0.3</v>
      </c>
      <c r="P207" s="323">
        <f t="shared" si="61"/>
        <v>2.6999999999999997</v>
      </c>
      <c r="Q207" s="323">
        <v>3.5000000000000003E-2</v>
      </c>
      <c r="R207" s="323">
        <f t="shared" si="62"/>
        <v>0.31500000000000006</v>
      </c>
      <c r="S207" s="323">
        <v>0</v>
      </c>
      <c r="T207" s="324">
        <f t="shared" si="63"/>
        <v>0</v>
      </c>
      <c r="AR207" s="215" t="s">
        <v>123</v>
      </c>
      <c r="AT207" s="215" t="s">
        <v>119</v>
      </c>
      <c r="AU207" s="215" t="s">
        <v>80</v>
      </c>
      <c r="AY207" s="215" t="s">
        <v>116</v>
      </c>
      <c r="BE207" s="325">
        <f t="shared" si="64"/>
        <v>0</v>
      </c>
      <c r="BF207" s="325">
        <f t="shared" si="65"/>
        <v>0</v>
      </c>
      <c r="BG207" s="325">
        <f t="shared" si="66"/>
        <v>0</v>
      </c>
      <c r="BH207" s="325">
        <f t="shared" si="67"/>
        <v>0</v>
      </c>
      <c r="BI207" s="325">
        <f t="shared" si="68"/>
        <v>0</v>
      </c>
      <c r="BJ207" s="215" t="s">
        <v>22</v>
      </c>
      <c r="BK207" s="325">
        <f t="shared" si="69"/>
        <v>0</v>
      </c>
      <c r="BL207" s="215" t="s">
        <v>123</v>
      </c>
      <c r="BM207" s="215" t="s">
        <v>589</v>
      </c>
    </row>
    <row r="208" spans="2:65" s="227" customFormat="1" ht="25.5" customHeight="1">
      <c r="B208" s="228"/>
      <c r="C208" s="315" t="s">
        <v>590</v>
      </c>
      <c r="D208" s="315" t="s">
        <v>119</v>
      </c>
      <c r="E208" s="316" t="s">
        <v>591</v>
      </c>
      <c r="F208" s="317" t="s">
        <v>838</v>
      </c>
      <c r="G208" s="318" t="s">
        <v>131</v>
      </c>
      <c r="H208" s="319">
        <v>2</v>
      </c>
      <c r="I208" s="206"/>
      <c r="J208" s="320">
        <f t="shared" si="60"/>
        <v>0</v>
      </c>
      <c r="K208" s="317" t="s">
        <v>795</v>
      </c>
      <c r="L208" s="228"/>
      <c r="M208" s="321" t="s">
        <v>5</v>
      </c>
      <c r="N208" s="322" t="s">
        <v>42</v>
      </c>
      <c r="O208" s="323">
        <v>0.313</v>
      </c>
      <c r="P208" s="323">
        <f t="shared" si="61"/>
        <v>0.626</v>
      </c>
      <c r="Q208" s="323">
        <v>4.02E-2</v>
      </c>
      <c r="R208" s="323">
        <f t="shared" si="62"/>
        <v>8.0399999999999999E-2</v>
      </c>
      <c r="S208" s="323">
        <v>0</v>
      </c>
      <c r="T208" s="324">
        <f t="shared" si="63"/>
        <v>0</v>
      </c>
      <c r="AR208" s="215" t="s">
        <v>123</v>
      </c>
      <c r="AT208" s="215" t="s">
        <v>119</v>
      </c>
      <c r="AU208" s="215" t="s">
        <v>80</v>
      </c>
      <c r="AY208" s="215" t="s">
        <v>116</v>
      </c>
      <c r="BE208" s="325">
        <f t="shared" si="64"/>
        <v>0</v>
      </c>
      <c r="BF208" s="325">
        <f t="shared" si="65"/>
        <v>0</v>
      </c>
      <c r="BG208" s="325">
        <f t="shared" si="66"/>
        <v>0</v>
      </c>
      <c r="BH208" s="325">
        <f t="shared" si="67"/>
        <v>0</v>
      </c>
      <c r="BI208" s="325">
        <f t="shared" si="68"/>
        <v>0</v>
      </c>
      <c r="BJ208" s="215" t="s">
        <v>22</v>
      </c>
      <c r="BK208" s="325">
        <f t="shared" si="69"/>
        <v>0</v>
      </c>
      <c r="BL208" s="215" t="s">
        <v>123</v>
      </c>
      <c r="BM208" s="215" t="s">
        <v>592</v>
      </c>
    </row>
    <row r="209" spans="2:65" s="227" customFormat="1" ht="38.25" customHeight="1">
      <c r="B209" s="228"/>
      <c r="C209" s="315" t="s">
        <v>593</v>
      </c>
      <c r="D209" s="315" t="s">
        <v>119</v>
      </c>
      <c r="E209" s="316" t="s">
        <v>594</v>
      </c>
      <c r="F209" s="317" t="s">
        <v>849</v>
      </c>
      <c r="G209" s="318" t="s">
        <v>131</v>
      </c>
      <c r="H209" s="319">
        <v>16</v>
      </c>
      <c r="I209" s="206"/>
      <c r="J209" s="320">
        <f t="shared" si="60"/>
        <v>0</v>
      </c>
      <c r="K209" s="317" t="s">
        <v>795</v>
      </c>
      <c r="L209" s="228"/>
      <c r="M209" s="321" t="s">
        <v>5</v>
      </c>
      <c r="N209" s="322" t="s">
        <v>42</v>
      </c>
      <c r="O209" s="323">
        <v>0.57399999999999995</v>
      </c>
      <c r="P209" s="323">
        <f t="shared" si="61"/>
        <v>9.1839999999999993</v>
      </c>
      <c r="Q209" s="323">
        <v>0</v>
      </c>
      <c r="R209" s="323">
        <f t="shared" si="62"/>
        <v>0</v>
      </c>
      <c r="S209" s="323">
        <v>0</v>
      </c>
      <c r="T209" s="324">
        <f t="shared" si="63"/>
        <v>0</v>
      </c>
      <c r="AR209" s="215" t="s">
        <v>123</v>
      </c>
      <c r="AT209" s="215" t="s">
        <v>119</v>
      </c>
      <c r="AU209" s="215" t="s">
        <v>80</v>
      </c>
      <c r="AY209" s="215" t="s">
        <v>116</v>
      </c>
      <c r="BE209" s="325">
        <f t="shared" si="64"/>
        <v>0</v>
      </c>
      <c r="BF209" s="325">
        <f t="shared" si="65"/>
        <v>0</v>
      </c>
      <c r="BG209" s="325">
        <f t="shared" si="66"/>
        <v>0</v>
      </c>
      <c r="BH209" s="325">
        <f t="shared" si="67"/>
        <v>0</v>
      </c>
      <c r="BI209" s="325">
        <f t="shared" si="68"/>
        <v>0</v>
      </c>
      <c r="BJ209" s="215" t="s">
        <v>22</v>
      </c>
      <c r="BK209" s="325">
        <f t="shared" si="69"/>
        <v>0</v>
      </c>
      <c r="BL209" s="215" t="s">
        <v>123</v>
      </c>
      <c r="BM209" s="215" t="s">
        <v>595</v>
      </c>
    </row>
    <row r="210" spans="2:65" s="227" customFormat="1" ht="16.5" customHeight="1">
      <c r="B210" s="228"/>
      <c r="C210" s="315" t="s">
        <v>596</v>
      </c>
      <c r="D210" s="315" t="s">
        <v>119</v>
      </c>
      <c r="E210" s="316" t="s">
        <v>597</v>
      </c>
      <c r="F210" s="317" t="s">
        <v>598</v>
      </c>
      <c r="G210" s="318" t="s">
        <v>131</v>
      </c>
      <c r="H210" s="319">
        <v>107</v>
      </c>
      <c r="I210" s="206"/>
      <c r="J210" s="320">
        <f t="shared" si="60"/>
        <v>0</v>
      </c>
      <c r="K210" s="317" t="s">
        <v>795</v>
      </c>
      <c r="L210" s="228"/>
      <c r="M210" s="321" t="s">
        <v>5</v>
      </c>
      <c r="N210" s="322" t="s">
        <v>42</v>
      </c>
      <c r="O210" s="323">
        <v>6.2E-2</v>
      </c>
      <c r="P210" s="323">
        <f t="shared" si="61"/>
        <v>6.6340000000000003</v>
      </c>
      <c r="Q210" s="323">
        <v>0</v>
      </c>
      <c r="R210" s="323">
        <f t="shared" si="62"/>
        <v>0</v>
      </c>
      <c r="S210" s="323">
        <v>0</v>
      </c>
      <c r="T210" s="324">
        <f t="shared" si="63"/>
        <v>0</v>
      </c>
      <c r="AR210" s="215" t="s">
        <v>123</v>
      </c>
      <c r="AT210" s="215" t="s">
        <v>119</v>
      </c>
      <c r="AU210" s="215" t="s">
        <v>80</v>
      </c>
      <c r="AY210" s="215" t="s">
        <v>116</v>
      </c>
      <c r="BE210" s="325">
        <f t="shared" si="64"/>
        <v>0</v>
      </c>
      <c r="BF210" s="325">
        <f t="shared" si="65"/>
        <v>0</v>
      </c>
      <c r="BG210" s="325">
        <f t="shared" si="66"/>
        <v>0</v>
      </c>
      <c r="BH210" s="325">
        <f t="shared" si="67"/>
        <v>0</v>
      </c>
      <c r="BI210" s="325">
        <f t="shared" si="68"/>
        <v>0</v>
      </c>
      <c r="BJ210" s="215" t="s">
        <v>22</v>
      </c>
      <c r="BK210" s="325">
        <f t="shared" si="69"/>
        <v>0</v>
      </c>
      <c r="BL210" s="215" t="s">
        <v>123</v>
      </c>
      <c r="BM210" s="215" t="s">
        <v>599</v>
      </c>
    </row>
    <row r="211" spans="2:65" s="227" customFormat="1" ht="16.5" customHeight="1">
      <c r="B211" s="228"/>
      <c r="C211" s="315" t="s">
        <v>600</v>
      </c>
      <c r="D211" s="315" t="s">
        <v>119</v>
      </c>
      <c r="E211" s="316" t="s">
        <v>601</v>
      </c>
      <c r="F211" s="317" t="s">
        <v>602</v>
      </c>
      <c r="G211" s="318" t="s">
        <v>131</v>
      </c>
      <c r="H211" s="319">
        <v>12</v>
      </c>
      <c r="I211" s="206"/>
      <c r="J211" s="320">
        <f t="shared" si="60"/>
        <v>0</v>
      </c>
      <c r="K211" s="317" t="s">
        <v>5</v>
      </c>
      <c r="L211" s="228"/>
      <c r="M211" s="321" t="s">
        <v>5</v>
      </c>
      <c r="N211" s="322" t="s">
        <v>42</v>
      </c>
      <c r="O211" s="323">
        <v>0.57399999999999995</v>
      </c>
      <c r="P211" s="323">
        <f t="shared" si="61"/>
        <v>6.8879999999999999</v>
      </c>
      <c r="Q211" s="323">
        <v>0</v>
      </c>
      <c r="R211" s="323">
        <f t="shared" si="62"/>
        <v>0</v>
      </c>
      <c r="S211" s="323">
        <v>0</v>
      </c>
      <c r="T211" s="324">
        <f t="shared" si="63"/>
        <v>0</v>
      </c>
      <c r="AR211" s="215" t="s">
        <v>123</v>
      </c>
      <c r="AT211" s="215" t="s">
        <v>119</v>
      </c>
      <c r="AU211" s="215" t="s">
        <v>80</v>
      </c>
      <c r="AY211" s="215" t="s">
        <v>116</v>
      </c>
      <c r="BE211" s="325">
        <f t="shared" si="64"/>
        <v>0</v>
      </c>
      <c r="BF211" s="325">
        <f t="shared" si="65"/>
        <v>0</v>
      </c>
      <c r="BG211" s="325">
        <f t="shared" si="66"/>
        <v>0</v>
      </c>
      <c r="BH211" s="325">
        <f t="shared" si="67"/>
        <v>0</v>
      </c>
      <c r="BI211" s="325">
        <f t="shared" si="68"/>
        <v>0</v>
      </c>
      <c r="BJ211" s="215" t="s">
        <v>22</v>
      </c>
      <c r="BK211" s="325">
        <f t="shared" si="69"/>
        <v>0</v>
      </c>
      <c r="BL211" s="215" t="s">
        <v>123</v>
      </c>
      <c r="BM211" s="215" t="s">
        <v>603</v>
      </c>
    </row>
    <row r="212" spans="2:65" s="227" customFormat="1" ht="16.5" customHeight="1">
      <c r="B212" s="228"/>
      <c r="C212" s="315" t="s">
        <v>604</v>
      </c>
      <c r="D212" s="315" t="s">
        <v>119</v>
      </c>
      <c r="E212" s="316" t="s">
        <v>605</v>
      </c>
      <c r="F212" s="317" t="s">
        <v>606</v>
      </c>
      <c r="G212" s="318" t="s">
        <v>131</v>
      </c>
      <c r="H212" s="319">
        <v>4</v>
      </c>
      <c r="I212" s="206"/>
      <c r="J212" s="320">
        <f t="shared" si="60"/>
        <v>0</v>
      </c>
      <c r="K212" s="317" t="s">
        <v>5</v>
      </c>
      <c r="L212" s="228"/>
      <c r="M212" s="321" t="s">
        <v>5</v>
      </c>
      <c r="N212" s="322" t="s">
        <v>42</v>
      </c>
      <c r="O212" s="323">
        <v>0.57399999999999995</v>
      </c>
      <c r="P212" s="323">
        <f t="shared" si="61"/>
        <v>2.2959999999999998</v>
      </c>
      <c r="Q212" s="323">
        <v>0</v>
      </c>
      <c r="R212" s="323">
        <f t="shared" si="62"/>
        <v>0</v>
      </c>
      <c r="S212" s="323">
        <v>0</v>
      </c>
      <c r="T212" s="324">
        <f t="shared" si="63"/>
        <v>0</v>
      </c>
      <c r="AR212" s="215" t="s">
        <v>123</v>
      </c>
      <c r="AT212" s="215" t="s">
        <v>119</v>
      </c>
      <c r="AU212" s="215" t="s">
        <v>80</v>
      </c>
      <c r="AY212" s="215" t="s">
        <v>116</v>
      </c>
      <c r="BE212" s="325">
        <f t="shared" si="64"/>
        <v>0</v>
      </c>
      <c r="BF212" s="325">
        <f t="shared" si="65"/>
        <v>0</v>
      </c>
      <c r="BG212" s="325">
        <f t="shared" si="66"/>
        <v>0</v>
      </c>
      <c r="BH212" s="325">
        <f t="shared" si="67"/>
        <v>0</v>
      </c>
      <c r="BI212" s="325">
        <f t="shared" si="68"/>
        <v>0</v>
      </c>
      <c r="BJ212" s="215" t="s">
        <v>22</v>
      </c>
      <c r="BK212" s="325">
        <f t="shared" si="69"/>
        <v>0</v>
      </c>
      <c r="BL212" s="215" t="s">
        <v>123</v>
      </c>
      <c r="BM212" s="215" t="s">
        <v>607</v>
      </c>
    </row>
    <row r="213" spans="2:65" s="227" customFormat="1" ht="38.25" customHeight="1">
      <c r="B213" s="228"/>
      <c r="C213" s="315" t="s">
        <v>608</v>
      </c>
      <c r="D213" s="315" t="s">
        <v>119</v>
      </c>
      <c r="E213" s="316" t="s">
        <v>609</v>
      </c>
      <c r="F213" s="317" t="s">
        <v>610</v>
      </c>
      <c r="G213" s="318" t="s">
        <v>189</v>
      </c>
      <c r="H213" s="319">
        <v>2.2410000000000001</v>
      </c>
      <c r="I213" s="206"/>
      <c r="J213" s="320">
        <f t="shared" si="60"/>
        <v>0</v>
      </c>
      <c r="K213" s="317" t="s">
        <v>795</v>
      </c>
      <c r="L213" s="228"/>
      <c r="M213" s="321" t="s">
        <v>5</v>
      </c>
      <c r="N213" s="326" t="s">
        <v>42</v>
      </c>
      <c r="O213" s="327">
        <v>2.72</v>
      </c>
      <c r="P213" s="327">
        <f t="shared" si="61"/>
        <v>6.0955200000000005</v>
      </c>
      <c r="Q213" s="327">
        <v>0</v>
      </c>
      <c r="R213" s="327">
        <f t="shared" si="62"/>
        <v>0</v>
      </c>
      <c r="S213" s="327">
        <v>0</v>
      </c>
      <c r="T213" s="328">
        <f t="shared" si="63"/>
        <v>0</v>
      </c>
      <c r="AR213" s="215" t="s">
        <v>123</v>
      </c>
      <c r="AT213" s="215" t="s">
        <v>119</v>
      </c>
      <c r="AU213" s="215" t="s">
        <v>80</v>
      </c>
      <c r="AY213" s="215" t="s">
        <v>116</v>
      </c>
      <c r="BE213" s="325">
        <f t="shared" si="64"/>
        <v>0</v>
      </c>
      <c r="BF213" s="325">
        <f t="shared" si="65"/>
        <v>0</v>
      </c>
      <c r="BG213" s="325">
        <f t="shared" si="66"/>
        <v>0</v>
      </c>
      <c r="BH213" s="325">
        <f t="shared" si="67"/>
        <v>0</v>
      </c>
      <c r="BI213" s="325">
        <f t="shared" si="68"/>
        <v>0</v>
      </c>
      <c r="BJ213" s="215" t="s">
        <v>22</v>
      </c>
      <c r="BK213" s="325">
        <f t="shared" si="69"/>
        <v>0</v>
      </c>
      <c r="BL213" s="215" t="s">
        <v>123</v>
      </c>
      <c r="BM213" s="215" t="s">
        <v>611</v>
      </c>
    </row>
    <row r="214" spans="2:65" s="227" customFormat="1" ht="6.95" customHeight="1">
      <c r="B214" s="255"/>
      <c r="C214" s="256"/>
      <c r="D214" s="256"/>
      <c r="E214" s="256"/>
      <c r="F214" s="256"/>
      <c r="G214" s="256"/>
      <c r="H214" s="256"/>
      <c r="I214" s="256"/>
      <c r="J214" s="256"/>
      <c r="K214" s="256"/>
      <c r="L214" s="228"/>
    </row>
  </sheetData>
  <sheetProtection algorithmName="SHA-512" hashValue="E73g77Ix4eCfCX3uGVo+CDrSw2VkY9Y1TYCgUz7vE1ewhWxGjnNIqrgzmh2xsVKxzA8Wm8nCOtDqudNeM93Opw==" saltValue="fHR8BpBseL7yWTgx+Ye7Qw==" spinCount="100000" sheet="1" objects="1" scenarios="1"/>
  <autoFilter ref="C84:K213"/>
  <mergeCells count="10">
    <mergeCell ref="J51:J52"/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74" customWidth="1"/>
    <col min="2" max="2" width="1.6640625" style="74" customWidth="1"/>
    <col min="3" max="4" width="5" style="74" customWidth="1"/>
    <col min="5" max="5" width="11.6640625" style="74" customWidth="1"/>
    <col min="6" max="6" width="9.1640625" style="74" customWidth="1"/>
    <col min="7" max="7" width="5" style="74" customWidth="1"/>
    <col min="8" max="8" width="77.83203125" style="74" customWidth="1"/>
    <col min="9" max="10" width="20" style="74" customWidth="1"/>
    <col min="11" max="11" width="1.6640625" style="74" customWidth="1"/>
  </cols>
  <sheetData>
    <row r="1" spans="2:11" ht="37.5" customHeight="1"/>
    <row r="2" spans="2:11" ht="7.5" customHeight="1">
      <c r="B2" s="75"/>
      <c r="C2" s="76"/>
      <c r="D2" s="76"/>
      <c r="E2" s="76"/>
      <c r="F2" s="76"/>
      <c r="G2" s="76"/>
      <c r="H2" s="76"/>
      <c r="I2" s="76"/>
      <c r="J2" s="76"/>
      <c r="K2" s="77"/>
    </row>
    <row r="3" spans="2:11" s="3" customFormat="1" ht="45" customHeight="1">
      <c r="B3" s="78"/>
      <c r="C3" s="198" t="s">
        <v>612</v>
      </c>
      <c r="D3" s="198"/>
      <c r="E3" s="198"/>
      <c r="F3" s="198"/>
      <c r="G3" s="198"/>
      <c r="H3" s="198"/>
      <c r="I3" s="198"/>
      <c r="J3" s="198"/>
      <c r="K3" s="79"/>
    </row>
    <row r="4" spans="2:11" ht="25.5" customHeight="1">
      <c r="B4" s="80"/>
      <c r="C4" s="205" t="s">
        <v>613</v>
      </c>
      <c r="D4" s="205"/>
      <c r="E4" s="205"/>
      <c r="F4" s="205"/>
      <c r="G4" s="205"/>
      <c r="H4" s="205"/>
      <c r="I4" s="205"/>
      <c r="J4" s="205"/>
      <c r="K4" s="81"/>
    </row>
    <row r="5" spans="2:11" ht="5.25" customHeight="1">
      <c r="B5" s="80"/>
      <c r="C5" s="82"/>
      <c r="D5" s="82"/>
      <c r="E5" s="82"/>
      <c r="F5" s="82"/>
      <c r="G5" s="82"/>
      <c r="H5" s="82"/>
      <c r="I5" s="82"/>
      <c r="J5" s="82"/>
      <c r="K5" s="81"/>
    </row>
    <row r="6" spans="2:11" ht="15" customHeight="1">
      <c r="B6" s="80"/>
      <c r="C6" s="201" t="s">
        <v>614</v>
      </c>
      <c r="D6" s="201"/>
      <c r="E6" s="201"/>
      <c r="F6" s="201"/>
      <c r="G6" s="201"/>
      <c r="H6" s="201"/>
      <c r="I6" s="201"/>
      <c r="J6" s="201"/>
      <c r="K6" s="81"/>
    </row>
    <row r="7" spans="2:11" ht="15" customHeight="1">
      <c r="B7" s="84"/>
      <c r="C7" s="201" t="s">
        <v>615</v>
      </c>
      <c r="D7" s="201"/>
      <c r="E7" s="201"/>
      <c r="F7" s="201"/>
      <c r="G7" s="201"/>
      <c r="H7" s="201"/>
      <c r="I7" s="201"/>
      <c r="J7" s="201"/>
      <c r="K7" s="81"/>
    </row>
    <row r="8" spans="2:11" ht="12.75" customHeight="1">
      <c r="B8" s="84"/>
      <c r="C8" s="83"/>
      <c r="D8" s="83"/>
      <c r="E8" s="83"/>
      <c r="F8" s="83"/>
      <c r="G8" s="83"/>
      <c r="H8" s="83"/>
      <c r="I8" s="83"/>
      <c r="J8" s="83"/>
      <c r="K8" s="81"/>
    </row>
    <row r="9" spans="2:11" ht="15" customHeight="1">
      <c r="B9" s="84"/>
      <c r="C9" s="201" t="s">
        <v>616</v>
      </c>
      <c r="D9" s="201"/>
      <c r="E9" s="201"/>
      <c r="F9" s="201"/>
      <c r="G9" s="201"/>
      <c r="H9" s="201"/>
      <c r="I9" s="201"/>
      <c r="J9" s="201"/>
      <c r="K9" s="81"/>
    </row>
    <row r="10" spans="2:11" ht="15" customHeight="1">
      <c r="B10" s="84"/>
      <c r="C10" s="83"/>
      <c r="D10" s="201" t="s">
        <v>617</v>
      </c>
      <c r="E10" s="201"/>
      <c r="F10" s="201"/>
      <c r="G10" s="201"/>
      <c r="H10" s="201"/>
      <c r="I10" s="201"/>
      <c r="J10" s="201"/>
      <c r="K10" s="81"/>
    </row>
    <row r="11" spans="2:11" ht="15" customHeight="1">
      <c r="B11" s="84"/>
      <c r="C11" s="85"/>
      <c r="D11" s="201" t="s">
        <v>618</v>
      </c>
      <c r="E11" s="201"/>
      <c r="F11" s="201"/>
      <c r="G11" s="201"/>
      <c r="H11" s="201"/>
      <c r="I11" s="201"/>
      <c r="J11" s="201"/>
      <c r="K11" s="81"/>
    </row>
    <row r="12" spans="2:11" ht="12.75" customHeight="1">
      <c r="B12" s="84"/>
      <c r="C12" s="85"/>
      <c r="D12" s="85"/>
      <c r="E12" s="85"/>
      <c r="F12" s="85"/>
      <c r="G12" s="85"/>
      <c r="H12" s="85"/>
      <c r="I12" s="85"/>
      <c r="J12" s="85"/>
      <c r="K12" s="81"/>
    </row>
    <row r="13" spans="2:11" ht="15" customHeight="1">
      <c r="B13" s="84"/>
      <c r="C13" s="85"/>
      <c r="D13" s="201" t="s">
        <v>619</v>
      </c>
      <c r="E13" s="201"/>
      <c r="F13" s="201"/>
      <c r="G13" s="201"/>
      <c r="H13" s="201"/>
      <c r="I13" s="201"/>
      <c r="J13" s="201"/>
      <c r="K13" s="81"/>
    </row>
    <row r="14" spans="2:11" ht="15" customHeight="1">
      <c r="B14" s="84"/>
      <c r="C14" s="85"/>
      <c r="D14" s="201" t="s">
        <v>620</v>
      </c>
      <c r="E14" s="201"/>
      <c r="F14" s="201"/>
      <c r="G14" s="201"/>
      <c r="H14" s="201"/>
      <c r="I14" s="201"/>
      <c r="J14" s="201"/>
      <c r="K14" s="81"/>
    </row>
    <row r="15" spans="2:11" ht="15" customHeight="1">
      <c r="B15" s="84"/>
      <c r="C15" s="85"/>
      <c r="D15" s="201" t="s">
        <v>621</v>
      </c>
      <c r="E15" s="201"/>
      <c r="F15" s="201"/>
      <c r="G15" s="201"/>
      <c r="H15" s="201"/>
      <c r="I15" s="201"/>
      <c r="J15" s="201"/>
      <c r="K15" s="81"/>
    </row>
    <row r="16" spans="2:11" ht="15" customHeight="1">
      <c r="B16" s="84"/>
      <c r="C16" s="85"/>
      <c r="D16" s="85"/>
      <c r="E16" s="86" t="s">
        <v>78</v>
      </c>
      <c r="F16" s="201" t="s">
        <v>622</v>
      </c>
      <c r="G16" s="201"/>
      <c r="H16" s="201"/>
      <c r="I16" s="201"/>
      <c r="J16" s="201"/>
      <c r="K16" s="81"/>
    </row>
    <row r="17" spans="2:11" ht="15" customHeight="1">
      <c r="B17" s="84"/>
      <c r="C17" s="85"/>
      <c r="D17" s="85"/>
      <c r="E17" s="86" t="s">
        <v>623</v>
      </c>
      <c r="F17" s="201" t="s">
        <v>624</v>
      </c>
      <c r="G17" s="201"/>
      <c r="H17" s="201"/>
      <c r="I17" s="201"/>
      <c r="J17" s="201"/>
      <c r="K17" s="81"/>
    </row>
    <row r="18" spans="2:11" ht="15" customHeight="1">
      <c r="B18" s="84"/>
      <c r="C18" s="85"/>
      <c r="D18" s="85"/>
      <c r="E18" s="86" t="s">
        <v>625</v>
      </c>
      <c r="F18" s="201" t="s">
        <v>626</v>
      </c>
      <c r="G18" s="201"/>
      <c r="H18" s="201"/>
      <c r="I18" s="201"/>
      <c r="J18" s="201"/>
      <c r="K18" s="81"/>
    </row>
    <row r="19" spans="2:11" ht="15" customHeight="1">
      <c r="B19" s="84"/>
      <c r="C19" s="85"/>
      <c r="D19" s="85"/>
      <c r="E19" s="86" t="s">
        <v>627</v>
      </c>
      <c r="F19" s="201" t="s">
        <v>628</v>
      </c>
      <c r="G19" s="201"/>
      <c r="H19" s="201"/>
      <c r="I19" s="201"/>
      <c r="J19" s="201"/>
      <c r="K19" s="81"/>
    </row>
    <row r="20" spans="2:11" ht="15" customHeight="1">
      <c r="B20" s="84"/>
      <c r="C20" s="85"/>
      <c r="D20" s="85"/>
      <c r="E20" s="86" t="s">
        <v>629</v>
      </c>
      <c r="F20" s="201" t="s">
        <v>630</v>
      </c>
      <c r="G20" s="201"/>
      <c r="H20" s="201"/>
      <c r="I20" s="201"/>
      <c r="J20" s="201"/>
      <c r="K20" s="81"/>
    </row>
    <row r="21" spans="2:11" ht="15" customHeight="1">
      <c r="B21" s="84"/>
      <c r="C21" s="85"/>
      <c r="D21" s="85"/>
      <c r="E21" s="86" t="s">
        <v>631</v>
      </c>
      <c r="F21" s="201" t="s">
        <v>632</v>
      </c>
      <c r="G21" s="201"/>
      <c r="H21" s="201"/>
      <c r="I21" s="201"/>
      <c r="J21" s="201"/>
      <c r="K21" s="81"/>
    </row>
    <row r="22" spans="2:11" ht="12.75" customHeight="1">
      <c r="B22" s="84"/>
      <c r="C22" s="85"/>
      <c r="D22" s="85"/>
      <c r="E22" s="85"/>
      <c r="F22" s="85"/>
      <c r="G22" s="85"/>
      <c r="H22" s="85"/>
      <c r="I22" s="85"/>
      <c r="J22" s="85"/>
      <c r="K22" s="81"/>
    </row>
    <row r="23" spans="2:11" ht="15" customHeight="1">
      <c r="B23" s="84"/>
      <c r="C23" s="201" t="s">
        <v>633</v>
      </c>
      <c r="D23" s="201"/>
      <c r="E23" s="201"/>
      <c r="F23" s="201"/>
      <c r="G23" s="201"/>
      <c r="H23" s="201"/>
      <c r="I23" s="201"/>
      <c r="J23" s="201"/>
      <c r="K23" s="81"/>
    </row>
    <row r="24" spans="2:11" ht="15" customHeight="1">
      <c r="B24" s="84"/>
      <c r="C24" s="201" t="s">
        <v>634</v>
      </c>
      <c r="D24" s="201"/>
      <c r="E24" s="201"/>
      <c r="F24" s="201"/>
      <c r="G24" s="201"/>
      <c r="H24" s="201"/>
      <c r="I24" s="201"/>
      <c r="J24" s="201"/>
      <c r="K24" s="81"/>
    </row>
    <row r="25" spans="2:11" ht="15" customHeight="1">
      <c r="B25" s="84"/>
      <c r="C25" s="83"/>
      <c r="D25" s="201" t="s">
        <v>635</v>
      </c>
      <c r="E25" s="201"/>
      <c r="F25" s="201"/>
      <c r="G25" s="201"/>
      <c r="H25" s="201"/>
      <c r="I25" s="201"/>
      <c r="J25" s="201"/>
      <c r="K25" s="81"/>
    </row>
    <row r="26" spans="2:11" ht="15" customHeight="1">
      <c r="B26" s="84"/>
      <c r="C26" s="85"/>
      <c r="D26" s="201" t="s">
        <v>636</v>
      </c>
      <c r="E26" s="201"/>
      <c r="F26" s="201"/>
      <c r="G26" s="201"/>
      <c r="H26" s="201"/>
      <c r="I26" s="201"/>
      <c r="J26" s="201"/>
      <c r="K26" s="81"/>
    </row>
    <row r="27" spans="2:11" ht="12.75" customHeight="1">
      <c r="B27" s="84"/>
      <c r="C27" s="85"/>
      <c r="D27" s="85"/>
      <c r="E27" s="85"/>
      <c r="F27" s="85"/>
      <c r="G27" s="85"/>
      <c r="H27" s="85"/>
      <c r="I27" s="85"/>
      <c r="J27" s="85"/>
      <c r="K27" s="81"/>
    </row>
    <row r="28" spans="2:11" ht="15" customHeight="1">
      <c r="B28" s="84"/>
      <c r="C28" s="85"/>
      <c r="D28" s="201" t="s">
        <v>637</v>
      </c>
      <c r="E28" s="201"/>
      <c r="F28" s="201"/>
      <c r="G28" s="201"/>
      <c r="H28" s="201"/>
      <c r="I28" s="201"/>
      <c r="J28" s="201"/>
      <c r="K28" s="81"/>
    </row>
    <row r="29" spans="2:11" ht="15" customHeight="1">
      <c r="B29" s="84"/>
      <c r="C29" s="85"/>
      <c r="D29" s="201" t="s">
        <v>638</v>
      </c>
      <c r="E29" s="201"/>
      <c r="F29" s="201"/>
      <c r="G29" s="201"/>
      <c r="H29" s="201"/>
      <c r="I29" s="201"/>
      <c r="J29" s="201"/>
      <c r="K29" s="81"/>
    </row>
    <row r="30" spans="2:11" ht="12.75" customHeight="1">
      <c r="B30" s="84"/>
      <c r="C30" s="85"/>
      <c r="D30" s="85"/>
      <c r="E30" s="85"/>
      <c r="F30" s="85"/>
      <c r="G30" s="85"/>
      <c r="H30" s="85"/>
      <c r="I30" s="85"/>
      <c r="J30" s="85"/>
      <c r="K30" s="81"/>
    </row>
    <row r="31" spans="2:11" ht="15" customHeight="1">
      <c r="B31" s="84"/>
      <c r="C31" s="85"/>
      <c r="D31" s="201" t="s">
        <v>639</v>
      </c>
      <c r="E31" s="201"/>
      <c r="F31" s="201"/>
      <c r="G31" s="201"/>
      <c r="H31" s="201"/>
      <c r="I31" s="201"/>
      <c r="J31" s="201"/>
      <c r="K31" s="81"/>
    </row>
    <row r="32" spans="2:11" ht="15" customHeight="1">
      <c r="B32" s="84"/>
      <c r="C32" s="85"/>
      <c r="D32" s="201" t="s">
        <v>640</v>
      </c>
      <c r="E32" s="201"/>
      <c r="F32" s="201"/>
      <c r="G32" s="201"/>
      <c r="H32" s="201"/>
      <c r="I32" s="201"/>
      <c r="J32" s="201"/>
      <c r="K32" s="81"/>
    </row>
    <row r="33" spans="2:11" ht="15" customHeight="1">
      <c r="B33" s="84"/>
      <c r="C33" s="85"/>
      <c r="D33" s="201" t="s">
        <v>641</v>
      </c>
      <c r="E33" s="201"/>
      <c r="F33" s="201"/>
      <c r="G33" s="201"/>
      <c r="H33" s="201"/>
      <c r="I33" s="201"/>
      <c r="J33" s="201"/>
      <c r="K33" s="81"/>
    </row>
    <row r="34" spans="2:11" ht="15" customHeight="1">
      <c r="B34" s="84"/>
      <c r="C34" s="85"/>
      <c r="D34" s="83"/>
      <c r="E34" s="87" t="s">
        <v>101</v>
      </c>
      <c r="F34" s="83"/>
      <c r="G34" s="201" t="s">
        <v>642</v>
      </c>
      <c r="H34" s="201"/>
      <c r="I34" s="201"/>
      <c r="J34" s="201"/>
      <c r="K34" s="81"/>
    </row>
    <row r="35" spans="2:11" ht="30.75" customHeight="1">
      <c r="B35" s="84"/>
      <c r="C35" s="85"/>
      <c r="D35" s="83"/>
      <c r="E35" s="87" t="s">
        <v>643</v>
      </c>
      <c r="F35" s="83"/>
      <c r="G35" s="201" t="s">
        <v>644</v>
      </c>
      <c r="H35" s="201"/>
      <c r="I35" s="201"/>
      <c r="J35" s="201"/>
      <c r="K35" s="81"/>
    </row>
    <row r="36" spans="2:11" ht="15" customHeight="1">
      <c r="B36" s="84"/>
      <c r="C36" s="85"/>
      <c r="D36" s="83"/>
      <c r="E36" s="87" t="s">
        <v>52</v>
      </c>
      <c r="F36" s="83"/>
      <c r="G36" s="201" t="s">
        <v>645</v>
      </c>
      <c r="H36" s="201"/>
      <c r="I36" s="201"/>
      <c r="J36" s="201"/>
      <c r="K36" s="81"/>
    </row>
    <row r="37" spans="2:11" ht="15" customHeight="1">
      <c r="B37" s="84"/>
      <c r="C37" s="85"/>
      <c r="D37" s="83"/>
      <c r="E37" s="87" t="s">
        <v>102</v>
      </c>
      <c r="F37" s="83"/>
      <c r="G37" s="201" t="s">
        <v>646</v>
      </c>
      <c r="H37" s="201"/>
      <c r="I37" s="201"/>
      <c r="J37" s="201"/>
      <c r="K37" s="81"/>
    </row>
    <row r="38" spans="2:11" ht="15" customHeight="1">
      <c r="B38" s="84"/>
      <c r="C38" s="85"/>
      <c r="D38" s="83"/>
      <c r="E38" s="87" t="s">
        <v>103</v>
      </c>
      <c r="F38" s="83"/>
      <c r="G38" s="201" t="s">
        <v>647</v>
      </c>
      <c r="H38" s="201"/>
      <c r="I38" s="201"/>
      <c r="J38" s="201"/>
      <c r="K38" s="81"/>
    </row>
    <row r="39" spans="2:11" ht="15" customHeight="1">
      <c r="B39" s="84"/>
      <c r="C39" s="85"/>
      <c r="D39" s="83"/>
      <c r="E39" s="87" t="s">
        <v>104</v>
      </c>
      <c r="F39" s="83"/>
      <c r="G39" s="201" t="s">
        <v>648</v>
      </c>
      <c r="H39" s="201"/>
      <c r="I39" s="201"/>
      <c r="J39" s="201"/>
      <c r="K39" s="81"/>
    </row>
    <row r="40" spans="2:11" ht="15" customHeight="1">
      <c r="B40" s="84"/>
      <c r="C40" s="85"/>
      <c r="D40" s="83"/>
      <c r="E40" s="87" t="s">
        <v>649</v>
      </c>
      <c r="F40" s="83"/>
      <c r="G40" s="201" t="s">
        <v>650</v>
      </c>
      <c r="H40" s="201"/>
      <c r="I40" s="201"/>
      <c r="J40" s="201"/>
      <c r="K40" s="81"/>
    </row>
    <row r="41" spans="2:11" ht="15" customHeight="1">
      <c r="B41" s="84"/>
      <c r="C41" s="85"/>
      <c r="D41" s="83"/>
      <c r="E41" s="87"/>
      <c r="F41" s="83"/>
      <c r="G41" s="201" t="s">
        <v>651</v>
      </c>
      <c r="H41" s="201"/>
      <c r="I41" s="201"/>
      <c r="J41" s="201"/>
      <c r="K41" s="81"/>
    </row>
    <row r="42" spans="2:11" ht="15" customHeight="1">
      <c r="B42" s="84"/>
      <c r="C42" s="85"/>
      <c r="D42" s="83"/>
      <c r="E42" s="87" t="s">
        <v>652</v>
      </c>
      <c r="F42" s="83"/>
      <c r="G42" s="201" t="s">
        <v>653</v>
      </c>
      <c r="H42" s="201"/>
      <c r="I42" s="201"/>
      <c r="J42" s="201"/>
      <c r="K42" s="81"/>
    </row>
    <row r="43" spans="2:11" ht="15" customHeight="1">
      <c r="B43" s="84"/>
      <c r="C43" s="85"/>
      <c r="D43" s="83"/>
      <c r="E43" s="87" t="s">
        <v>106</v>
      </c>
      <c r="F43" s="83"/>
      <c r="G43" s="201" t="s">
        <v>654</v>
      </c>
      <c r="H43" s="201"/>
      <c r="I43" s="201"/>
      <c r="J43" s="201"/>
      <c r="K43" s="81"/>
    </row>
    <row r="44" spans="2:11" ht="12.75" customHeight="1">
      <c r="B44" s="84"/>
      <c r="C44" s="85"/>
      <c r="D44" s="83"/>
      <c r="E44" s="83"/>
      <c r="F44" s="83"/>
      <c r="G44" s="83"/>
      <c r="H44" s="83"/>
      <c r="I44" s="83"/>
      <c r="J44" s="83"/>
      <c r="K44" s="81"/>
    </row>
    <row r="45" spans="2:11" ht="15" customHeight="1">
      <c r="B45" s="84"/>
      <c r="C45" s="85"/>
      <c r="D45" s="201" t="s">
        <v>655</v>
      </c>
      <c r="E45" s="201"/>
      <c r="F45" s="201"/>
      <c r="G45" s="201"/>
      <c r="H45" s="201"/>
      <c r="I45" s="201"/>
      <c r="J45" s="201"/>
      <c r="K45" s="81"/>
    </row>
    <row r="46" spans="2:11" ht="15" customHeight="1">
      <c r="B46" s="84"/>
      <c r="C46" s="85"/>
      <c r="D46" s="85"/>
      <c r="E46" s="201" t="s">
        <v>656</v>
      </c>
      <c r="F46" s="201"/>
      <c r="G46" s="201"/>
      <c r="H46" s="201"/>
      <c r="I46" s="201"/>
      <c r="J46" s="201"/>
      <c r="K46" s="81"/>
    </row>
    <row r="47" spans="2:11" ht="15" customHeight="1">
      <c r="B47" s="84"/>
      <c r="C47" s="85"/>
      <c r="D47" s="85"/>
      <c r="E47" s="201" t="s">
        <v>657</v>
      </c>
      <c r="F47" s="201"/>
      <c r="G47" s="201"/>
      <c r="H47" s="201"/>
      <c r="I47" s="201"/>
      <c r="J47" s="201"/>
      <c r="K47" s="81"/>
    </row>
    <row r="48" spans="2:11" ht="15" customHeight="1">
      <c r="B48" s="84"/>
      <c r="C48" s="85"/>
      <c r="D48" s="85"/>
      <c r="E48" s="201" t="s">
        <v>658</v>
      </c>
      <c r="F48" s="201"/>
      <c r="G48" s="201"/>
      <c r="H48" s="201"/>
      <c r="I48" s="201"/>
      <c r="J48" s="201"/>
      <c r="K48" s="81"/>
    </row>
    <row r="49" spans="2:11" ht="15" customHeight="1">
      <c r="B49" s="84"/>
      <c r="C49" s="85"/>
      <c r="D49" s="201" t="s">
        <v>659</v>
      </c>
      <c r="E49" s="201"/>
      <c r="F49" s="201"/>
      <c r="G49" s="201"/>
      <c r="H49" s="201"/>
      <c r="I49" s="201"/>
      <c r="J49" s="201"/>
      <c r="K49" s="81"/>
    </row>
    <row r="50" spans="2:11" ht="25.5" customHeight="1">
      <c r="B50" s="80"/>
      <c r="C50" s="205" t="s">
        <v>660</v>
      </c>
      <c r="D50" s="205"/>
      <c r="E50" s="205"/>
      <c r="F50" s="205"/>
      <c r="G50" s="205"/>
      <c r="H50" s="205"/>
      <c r="I50" s="205"/>
      <c r="J50" s="205"/>
      <c r="K50" s="81"/>
    </row>
    <row r="51" spans="2:11" ht="5.25" customHeight="1">
      <c r="B51" s="80"/>
      <c r="C51" s="82"/>
      <c r="D51" s="82"/>
      <c r="E51" s="82"/>
      <c r="F51" s="82"/>
      <c r="G51" s="82"/>
      <c r="H51" s="82"/>
      <c r="I51" s="82"/>
      <c r="J51" s="82"/>
      <c r="K51" s="81"/>
    </row>
    <row r="52" spans="2:11" ht="15" customHeight="1">
      <c r="B52" s="80"/>
      <c r="C52" s="201" t="s">
        <v>661</v>
      </c>
      <c r="D52" s="201"/>
      <c r="E52" s="201"/>
      <c r="F52" s="201"/>
      <c r="G52" s="201"/>
      <c r="H52" s="201"/>
      <c r="I52" s="201"/>
      <c r="J52" s="201"/>
      <c r="K52" s="81"/>
    </row>
    <row r="53" spans="2:11" ht="15" customHeight="1">
      <c r="B53" s="80"/>
      <c r="C53" s="201" t="s">
        <v>662</v>
      </c>
      <c r="D53" s="201"/>
      <c r="E53" s="201"/>
      <c r="F53" s="201"/>
      <c r="G53" s="201"/>
      <c r="H53" s="201"/>
      <c r="I53" s="201"/>
      <c r="J53" s="201"/>
      <c r="K53" s="81"/>
    </row>
    <row r="54" spans="2:11" ht="12.75" customHeight="1">
      <c r="B54" s="80"/>
      <c r="C54" s="83"/>
      <c r="D54" s="83"/>
      <c r="E54" s="83"/>
      <c r="F54" s="83"/>
      <c r="G54" s="83"/>
      <c r="H54" s="83"/>
      <c r="I54" s="83"/>
      <c r="J54" s="83"/>
      <c r="K54" s="81"/>
    </row>
    <row r="55" spans="2:11" ht="15" customHeight="1">
      <c r="B55" s="80"/>
      <c r="C55" s="201" t="s">
        <v>663</v>
      </c>
      <c r="D55" s="201"/>
      <c r="E55" s="201"/>
      <c r="F55" s="201"/>
      <c r="G55" s="201"/>
      <c r="H55" s="201"/>
      <c r="I55" s="201"/>
      <c r="J55" s="201"/>
      <c r="K55" s="81"/>
    </row>
    <row r="56" spans="2:11" ht="15" customHeight="1">
      <c r="B56" s="80"/>
      <c r="C56" s="85"/>
      <c r="D56" s="201" t="s">
        <v>664</v>
      </c>
      <c r="E56" s="201"/>
      <c r="F56" s="201"/>
      <c r="G56" s="201"/>
      <c r="H56" s="201"/>
      <c r="I56" s="201"/>
      <c r="J56" s="201"/>
      <c r="K56" s="81"/>
    </row>
    <row r="57" spans="2:11" ht="15" customHeight="1">
      <c r="B57" s="80"/>
      <c r="C57" s="85"/>
      <c r="D57" s="201" t="s">
        <v>665</v>
      </c>
      <c r="E57" s="201"/>
      <c r="F57" s="201"/>
      <c r="G57" s="201"/>
      <c r="H57" s="201"/>
      <c r="I57" s="201"/>
      <c r="J57" s="201"/>
      <c r="K57" s="81"/>
    </row>
    <row r="58" spans="2:11" ht="15" customHeight="1">
      <c r="B58" s="80"/>
      <c r="C58" s="85"/>
      <c r="D58" s="201" t="s">
        <v>666</v>
      </c>
      <c r="E58" s="201"/>
      <c r="F58" s="201"/>
      <c r="G58" s="201"/>
      <c r="H58" s="201"/>
      <c r="I58" s="201"/>
      <c r="J58" s="201"/>
      <c r="K58" s="81"/>
    </row>
    <row r="59" spans="2:11" ht="15" customHeight="1">
      <c r="B59" s="80"/>
      <c r="C59" s="85"/>
      <c r="D59" s="201" t="s">
        <v>667</v>
      </c>
      <c r="E59" s="201"/>
      <c r="F59" s="201"/>
      <c r="G59" s="201"/>
      <c r="H59" s="201"/>
      <c r="I59" s="201"/>
      <c r="J59" s="201"/>
      <c r="K59" s="81"/>
    </row>
    <row r="60" spans="2:11" ht="15" customHeight="1">
      <c r="B60" s="80"/>
      <c r="C60" s="85"/>
      <c r="D60" s="202" t="s">
        <v>668</v>
      </c>
      <c r="E60" s="202"/>
      <c r="F60" s="202"/>
      <c r="G60" s="202"/>
      <c r="H60" s="202"/>
      <c r="I60" s="202"/>
      <c r="J60" s="202"/>
      <c r="K60" s="81"/>
    </row>
    <row r="61" spans="2:11" ht="15" customHeight="1">
      <c r="B61" s="80"/>
      <c r="C61" s="85"/>
      <c r="D61" s="201" t="s">
        <v>669</v>
      </c>
      <c r="E61" s="201"/>
      <c r="F61" s="201"/>
      <c r="G61" s="201"/>
      <c r="H61" s="201"/>
      <c r="I61" s="201"/>
      <c r="J61" s="201"/>
      <c r="K61" s="81"/>
    </row>
    <row r="62" spans="2:11" ht="12.75" customHeight="1">
      <c r="B62" s="80"/>
      <c r="C62" s="85"/>
      <c r="D62" s="85"/>
      <c r="E62" s="88"/>
      <c r="F62" s="85"/>
      <c r="G62" s="85"/>
      <c r="H62" s="85"/>
      <c r="I62" s="85"/>
      <c r="J62" s="85"/>
      <c r="K62" s="81"/>
    </row>
    <row r="63" spans="2:11" ht="15" customHeight="1">
      <c r="B63" s="80"/>
      <c r="C63" s="85"/>
      <c r="D63" s="201" t="s">
        <v>670</v>
      </c>
      <c r="E63" s="201"/>
      <c r="F63" s="201"/>
      <c r="G63" s="201"/>
      <c r="H63" s="201"/>
      <c r="I63" s="201"/>
      <c r="J63" s="201"/>
      <c r="K63" s="81"/>
    </row>
    <row r="64" spans="2:11" ht="15" customHeight="1">
      <c r="B64" s="80"/>
      <c r="C64" s="85"/>
      <c r="D64" s="202" t="s">
        <v>671</v>
      </c>
      <c r="E64" s="202"/>
      <c r="F64" s="202"/>
      <c r="G64" s="202"/>
      <c r="H64" s="202"/>
      <c r="I64" s="202"/>
      <c r="J64" s="202"/>
      <c r="K64" s="81"/>
    </row>
    <row r="65" spans="2:11" ht="15" customHeight="1">
      <c r="B65" s="80"/>
      <c r="C65" s="85"/>
      <c r="D65" s="201" t="s">
        <v>672</v>
      </c>
      <c r="E65" s="201"/>
      <c r="F65" s="201"/>
      <c r="G65" s="201"/>
      <c r="H65" s="201"/>
      <c r="I65" s="201"/>
      <c r="J65" s="201"/>
      <c r="K65" s="81"/>
    </row>
    <row r="66" spans="2:11" ht="15" customHeight="1">
      <c r="B66" s="80"/>
      <c r="C66" s="85"/>
      <c r="D66" s="201" t="s">
        <v>673</v>
      </c>
      <c r="E66" s="201"/>
      <c r="F66" s="201"/>
      <c r="G66" s="201"/>
      <c r="H66" s="201"/>
      <c r="I66" s="201"/>
      <c r="J66" s="201"/>
      <c r="K66" s="81"/>
    </row>
    <row r="67" spans="2:11" ht="15" customHeight="1">
      <c r="B67" s="80"/>
      <c r="C67" s="85"/>
      <c r="D67" s="201" t="s">
        <v>674</v>
      </c>
      <c r="E67" s="201"/>
      <c r="F67" s="201"/>
      <c r="G67" s="201"/>
      <c r="H67" s="201"/>
      <c r="I67" s="201"/>
      <c r="J67" s="201"/>
      <c r="K67" s="81"/>
    </row>
    <row r="68" spans="2:11" ht="15" customHeight="1">
      <c r="B68" s="80"/>
      <c r="C68" s="85"/>
      <c r="D68" s="201" t="s">
        <v>675</v>
      </c>
      <c r="E68" s="201"/>
      <c r="F68" s="201"/>
      <c r="G68" s="201"/>
      <c r="H68" s="201"/>
      <c r="I68" s="201"/>
      <c r="J68" s="201"/>
      <c r="K68" s="81"/>
    </row>
    <row r="69" spans="2:11" ht="12.75" customHeight="1">
      <c r="B69" s="89"/>
      <c r="C69" s="90"/>
      <c r="D69" s="90"/>
      <c r="E69" s="90"/>
      <c r="F69" s="90"/>
      <c r="G69" s="90"/>
      <c r="H69" s="90"/>
      <c r="I69" s="90"/>
      <c r="J69" s="90"/>
      <c r="K69" s="91"/>
    </row>
    <row r="70" spans="2:11" ht="18.75" customHeight="1">
      <c r="B70" s="92"/>
      <c r="C70" s="92"/>
      <c r="D70" s="92"/>
      <c r="E70" s="92"/>
      <c r="F70" s="92"/>
      <c r="G70" s="92"/>
      <c r="H70" s="92"/>
      <c r="I70" s="92"/>
      <c r="J70" s="92"/>
      <c r="K70" s="93"/>
    </row>
    <row r="71" spans="2:11" ht="18.75" customHeight="1">
      <c r="B71" s="93"/>
      <c r="C71" s="93"/>
      <c r="D71" s="93"/>
      <c r="E71" s="93"/>
      <c r="F71" s="93"/>
      <c r="G71" s="93"/>
      <c r="H71" s="93"/>
      <c r="I71" s="93"/>
      <c r="J71" s="93"/>
      <c r="K71" s="93"/>
    </row>
    <row r="72" spans="2:11" ht="7.5" customHeight="1">
      <c r="B72" s="94"/>
      <c r="C72" s="95"/>
      <c r="D72" s="95"/>
      <c r="E72" s="95"/>
      <c r="F72" s="95"/>
      <c r="G72" s="95"/>
      <c r="H72" s="95"/>
      <c r="I72" s="95"/>
      <c r="J72" s="95"/>
      <c r="K72" s="96"/>
    </row>
    <row r="73" spans="2:11" ht="45" customHeight="1">
      <c r="B73" s="97"/>
      <c r="C73" s="203" t="s">
        <v>88</v>
      </c>
      <c r="D73" s="203"/>
      <c r="E73" s="203"/>
      <c r="F73" s="203"/>
      <c r="G73" s="203"/>
      <c r="H73" s="203"/>
      <c r="I73" s="203"/>
      <c r="J73" s="203"/>
      <c r="K73" s="98"/>
    </row>
    <row r="74" spans="2:11" ht="17.25" customHeight="1">
      <c r="B74" s="97"/>
      <c r="C74" s="99" t="s">
        <v>676</v>
      </c>
      <c r="D74" s="99"/>
      <c r="E74" s="99"/>
      <c r="F74" s="99" t="s">
        <v>677</v>
      </c>
      <c r="G74" s="100"/>
      <c r="H74" s="99" t="s">
        <v>102</v>
      </c>
      <c r="I74" s="99" t="s">
        <v>56</v>
      </c>
      <c r="J74" s="99" t="s">
        <v>678</v>
      </c>
      <c r="K74" s="98"/>
    </row>
    <row r="75" spans="2:11" ht="17.25" customHeight="1">
      <c r="B75" s="97"/>
      <c r="C75" s="101" t="s">
        <v>679</v>
      </c>
      <c r="D75" s="101"/>
      <c r="E75" s="101"/>
      <c r="F75" s="102" t="s">
        <v>680</v>
      </c>
      <c r="G75" s="103"/>
      <c r="H75" s="101"/>
      <c r="I75" s="101"/>
      <c r="J75" s="101" t="s">
        <v>681</v>
      </c>
      <c r="K75" s="98"/>
    </row>
    <row r="76" spans="2:11" ht="5.25" customHeight="1">
      <c r="B76" s="97"/>
      <c r="C76" s="104"/>
      <c r="D76" s="104"/>
      <c r="E76" s="104"/>
      <c r="F76" s="104"/>
      <c r="G76" s="105"/>
      <c r="H76" s="104"/>
      <c r="I76" s="104"/>
      <c r="J76" s="104"/>
      <c r="K76" s="98"/>
    </row>
    <row r="77" spans="2:11" ht="15" customHeight="1">
      <c r="B77" s="97"/>
      <c r="C77" s="87" t="s">
        <v>52</v>
      </c>
      <c r="D77" s="104"/>
      <c r="E77" s="104"/>
      <c r="F77" s="106" t="s">
        <v>682</v>
      </c>
      <c r="G77" s="105"/>
      <c r="H77" s="87" t="s">
        <v>683</v>
      </c>
      <c r="I77" s="87" t="s">
        <v>684</v>
      </c>
      <c r="J77" s="87">
        <v>20</v>
      </c>
      <c r="K77" s="98"/>
    </row>
    <row r="78" spans="2:11" ht="15" customHeight="1">
      <c r="B78" s="97"/>
      <c r="C78" s="87" t="s">
        <v>685</v>
      </c>
      <c r="D78" s="87"/>
      <c r="E78" s="87"/>
      <c r="F78" s="106" t="s">
        <v>682</v>
      </c>
      <c r="G78" s="105"/>
      <c r="H78" s="87" t="s">
        <v>686</v>
      </c>
      <c r="I78" s="87" t="s">
        <v>684</v>
      </c>
      <c r="J78" s="87">
        <v>120</v>
      </c>
      <c r="K78" s="98"/>
    </row>
    <row r="79" spans="2:11" ht="15" customHeight="1">
      <c r="B79" s="107"/>
      <c r="C79" s="87" t="s">
        <v>687</v>
      </c>
      <c r="D79" s="87"/>
      <c r="E79" s="87"/>
      <c r="F79" s="106" t="s">
        <v>688</v>
      </c>
      <c r="G79" s="105"/>
      <c r="H79" s="87" t="s">
        <v>689</v>
      </c>
      <c r="I79" s="87" t="s">
        <v>684</v>
      </c>
      <c r="J79" s="87">
        <v>50</v>
      </c>
      <c r="K79" s="98"/>
    </row>
    <row r="80" spans="2:11" ht="15" customHeight="1">
      <c r="B80" s="107"/>
      <c r="C80" s="87" t="s">
        <v>690</v>
      </c>
      <c r="D80" s="87"/>
      <c r="E80" s="87"/>
      <c r="F80" s="106" t="s">
        <v>682</v>
      </c>
      <c r="G80" s="105"/>
      <c r="H80" s="87" t="s">
        <v>691</v>
      </c>
      <c r="I80" s="87" t="s">
        <v>692</v>
      </c>
      <c r="J80" s="87"/>
      <c r="K80" s="98"/>
    </row>
    <row r="81" spans="2:11" ht="15" customHeight="1">
      <c r="B81" s="107"/>
      <c r="C81" s="108" t="s">
        <v>693</v>
      </c>
      <c r="D81" s="108"/>
      <c r="E81" s="108"/>
      <c r="F81" s="109" t="s">
        <v>688</v>
      </c>
      <c r="G81" s="108"/>
      <c r="H81" s="108" t="s">
        <v>694</v>
      </c>
      <c r="I81" s="108" t="s">
        <v>684</v>
      </c>
      <c r="J81" s="108">
        <v>15</v>
      </c>
      <c r="K81" s="98"/>
    </row>
    <row r="82" spans="2:11" ht="15" customHeight="1">
      <c r="B82" s="107"/>
      <c r="C82" s="108" t="s">
        <v>695</v>
      </c>
      <c r="D82" s="108"/>
      <c r="E82" s="108"/>
      <c r="F82" s="109" t="s">
        <v>688</v>
      </c>
      <c r="G82" s="108"/>
      <c r="H82" s="108" t="s">
        <v>696</v>
      </c>
      <c r="I82" s="108" t="s">
        <v>684</v>
      </c>
      <c r="J82" s="108">
        <v>15</v>
      </c>
      <c r="K82" s="98"/>
    </row>
    <row r="83" spans="2:11" ht="15" customHeight="1">
      <c r="B83" s="107"/>
      <c r="C83" s="108" t="s">
        <v>697</v>
      </c>
      <c r="D83" s="108"/>
      <c r="E83" s="108"/>
      <c r="F83" s="109" t="s">
        <v>688</v>
      </c>
      <c r="G83" s="108"/>
      <c r="H83" s="108" t="s">
        <v>698</v>
      </c>
      <c r="I83" s="108" t="s">
        <v>684</v>
      </c>
      <c r="J83" s="108">
        <v>20</v>
      </c>
      <c r="K83" s="98"/>
    </row>
    <row r="84" spans="2:11" ht="15" customHeight="1">
      <c r="B84" s="107"/>
      <c r="C84" s="108" t="s">
        <v>699</v>
      </c>
      <c r="D84" s="108"/>
      <c r="E84" s="108"/>
      <c r="F84" s="109" t="s">
        <v>688</v>
      </c>
      <c r="G84" s="108"/>
      <c r="H84" s="108" t="s">
        <v>700</v>
      </c>
      <c r="I84" s="108" t="s">
        <v>684</v>
      </c>
      <c r="J84" s="108">
        <v>20</v>
      </c>
      <c r="K84" s="98"/>
    </row>
    <row r="85" spans="2:11" ht="15" customHeight="1">
      <c r="B85" s="107"/>
      <c r="C85" s="87" t="s">
        <v>701</v>
      </c>
      <c r="D85" s="87"/>
      <c r="E85" s="87"/>
      <c r="F85" s="106" t="s">
        <v>688</v>
      </c>
      <c r="G85" s="105"/>
      <c r="H85" s="87" t="s">
        <v>702</v>
      </c>
      <c r="I85" s="87" t="s">
        <v>684</v>
      </c>
      <c r="J85" s="87">
        <v>50</v>
      </c>
      <c r="K85" s="98"/>
    </row>
    <row r="86" spans="2:11" ht="15" customHeight="1">
      <c r="B86" s="107"/>
      <c r="C86" s="87" t="s">
        <v>703</v>
      </c>
      <c r="D86" s="87"/>
      <c r="E86" s="87"/>
      <c r="F86" s="106" t="s">
        <v>688</v>
      </c>
      <c r="G86" s="105"/>
      <c r="H86" s="87" t="s">
        <v>704</v>
      </c>
      <c r="I86" s="87" t="s">
        <v>684</v>
      </c>
      <c r="J86" s="87">
        <v>20</v>
      </c>
      <c r="K86" s="98"/>
    </row>
    <row r="87" spans="2:11" ht="15" customHeight="1">
      <c r="B87" s="107"/>
      <c r="C87" s="87" t="s">
        <v>705</v>
      </c>
      <c r="D87" s="87"/>
      <c r="E87" s="87"/>
      <c r="F87" s="106" t="s">
        <v>688</v>
      </c>
      <c r="G87" s="105"/>
      <c r="H87" s="87" t="s">
        <v>706</v>
      </c>
      <c r="I87" s="87" t="s">
        <v>684</v>
      </c>
      <c r="J87" s="87">
        <v>20</v>
      </c>
      <c r="K87" s="98"/>
    </row>
    <row r="88" spans="2:11" ht="15" customHeight="1">
      <c r="B88" s="107"/>
      <c r="C88" s="87" t="s">
        <v>707</v>
      </c>
      <c r="D88" s="87"/>
      <c r="E88" s="87"/>
      <c r="F88" s="106" t="s">
        <v>688</v>
      </c>
      <c r="G88" s="105"/>
      <c r="H88" s="87" t="s">
        <v>708</v>
      </c>
      <c r="I88" s="87" t="s">
        <v>684</v>
      </c>
      <c r="J88" s="87">
        <v>50</v>
      </c>
      <c r="K88" s="98"/>
    </row>
    <row r="89" spans="2:11" ht="15" customHeight="1">
      <c r="B89" s="107"/>
      <c r="C89" s="87" t="s">
        <v>709</v>
      </c>
      <c r="D89" s="87"/>
      <c r="E89" s="87"/>
      <c r="F89" s="106" t="s">
        <v>688</v>
      </c>
      <c r="G89" s="105"/>
      <c r="H89" s="87" t="s">
        <v>709</v>
      </c>
      <c r="I89" s="87" t="s">
        <v>684</v>
      </c>
      <c r="J89" s="87">
        <v>50</v>
      </c>
      <c r="K89" s="98"/>
    </row>
    <row r="90" spans="2:11" ht="15" customHeight="1">
      <c r="B90" s="107"/>
      <c r="C90" s="87" t="s">
        <v>107</v>
      </c>
      <c r="D90" s="87"/>
      <c r="E90" s="87"/>
      <c r="F90" s="106" t="s">
        <v>688</v>
      </c>
      <c r="G90" s="105"/>
      <c r="H90" s="87" t="s">
        <v>710</v>
      </c>
      <c r="I90" s="87" t="s">
        <v>684</v>
      </c>
      <c r="J90" s="87">
        <v>255</v>
      </c>
      <c r="K90" s="98"/>
    </row>
    <row r="91" spans="2:11" ht="15" customHeight="1">
      <c r="B91" s="107"/>
      <c r="C91" s="87" t="s">
        <v>711</v>
      </c>
      <c r="D91" s="87"/>
      <c r="E91" s="87"/>
      <c r="F91" s="106" t="s">
        <v>682</v>
      </c>
      <c r="G91" s="105"/>
      <c r="H91" s="87" t="s">
        <v>712</v>
      </c>
      <c r="I91" s="87" t="s">
        <v>713</v>
      </c>
      <c r="J91" s="87"/>
      <c r="K91" s="98"/>
    </row>
    <row r="92" spans="2:11" ht="15" customHeight="1">
      <c r="B92" s="107"/>
      <c r="C92" s="87" t="s">
        <v>714</v>
      </c>
      <c r="D92" s="87"/>
      <c r="E92" s="87"/>
      <c r="F92" s="106" t="s">
        <v>682</v>
      </c>
      <c r="G92" s="105"/>
      <c r="H92" s="87" t="s">
        <v>715</v>
      </c>
      <c r="I92" s="87" t="s">
        <v>716</v>
      </c>
      <c r="J92" s="87"/>
      <c r="K92" s="98"/>
    </row>
    <row r="93" spans="2:11" ht="15" customHeight="1">
      <c r="B93" s="107"/>
      <c r="C93" s="87" t="s">
        <v>717</v>
      </c>
      <c r="D93" s="87"/>
      <c r="E93" s="87"/>
      <c r="F93" s="106" t="s">
        <v>682</v>
      </c>
      <c r="G93" s="105"/>
      <c r="H93" s="87" t="s">
        <v>717</v>
      </c>
      <c r="I93" s="87" t="s">
        <v>716</v>
      </c>
      <c r="J93" s="87"/>
      <c r="K93" s="98"/>
    </row>
    <row r="94" spans="2:11" ht="15" customHeight="1">
      <c r="B94" s="107"/>
      <c r="C94" s="87" t="s">
        <v>37</v>
      </c>
      <c r="D94" s="87"/>
      <c r="E94" s="87"/>
      <c r="F94" s="106" t="s">
        <v>682</v>
      </c>
      <c r="G94" s="105"/>
      <c r="H94" s="87" t="s">
        <v>718</v>
      </c>
      <c r="I94" s="87" t="s">
        <v>716</v>
      </c>
      <c r="J94" s="87"/>
      <c r="K94" s="98"/>
    </row>
    <row r="95" spans="2:11" ht="15" customHeight="1">
      <c r="B95" s="107"/>
      <c r="C95" s="87" t="s">
        <v>47</v>
      </c>
      <c r="D95" s="87"/>
      <c r="E95" s="87"/>
      <c r="F95" s="106" t="s">
        <v>682</v>
      </c>
      <c r="G95" s="105"/>
      <c r="H95" s="87" t="s">
        <v>719</v>
      </c>
      <c r="I95" s="87" t="s">
        <v>716</v>
      </c>
      <c r="J95" s="87"/>
      <c r="K95" s="98"/>
    </row>
    <row r="96" spans="2:11" ht="15" customHeight="1">
      <c r="B96" s="110"/>
      <c r="C96" s="111"/>
      <c r="D96" s="111"/>
      <c r="E96" s="111"/>
      <c r="F96" s="111"/>
      <c r="G96" s="111"/>
      <c r="H96" s="111"/>
      <c r="I96" s="111"/>
      <c r="J96" s="111"/>
      <c r="K96" s="112"/>
    </row>
    <row r="97" spans="2:11" ht="18.75" customHeight="1">
      <c r="B97" s="113"/>
      <c r="C97" s="114"/>
      <c r="D97" s="114"/>
      <c r="E97" s="114"/>
      <c r="F97" s="114"/>
      <c r="G97" s="114"/>
      <c r="H97" s="114"/>
      <c r="I97" s="114"/>
      <c r="J97" s="114"/>
      <c r="K97" s="113"/>
    </row>
    <row r="98" spans="2:11" ht="18.75" customHeight="1">
      <c r="B98" s="93"/>
      <c r="C98" s="93"/>
      <c r="D98" s="93"/>
      <c r="E98" s="93"/>
      <c r="F98" s="93"/>
      <c r="G98" s="93"/>
      <c r="H98" s="93"/>
      <c r="I98" s="93"/>
      <c r="J98" s="93"/>
      <c r="K98" s="93"/>
    </row>
    <row r="99" spans="2:11" ht="7.5" customHeight="1">
      <c r="B99" s="94"/>
      <c r="C99" s="95"/>
      <c r="D99" s="95"/>
      <c r="E99" s="95"/>
      <c r="F99" s="95"/>
      <c r="G99" s="95"/>
      <c r="H99" s="95"/>
      <c r="I99" s="95"/>
      <c r="J99" s="95"/>
      <c r="K99" s="96"/>
    </row>
    <row r="100" spans="2:11" ht="45" customHeight="1">
      <c r="B100" s="97"/>
      <c r="C100" s="203" t="s">
        <v>720</v>
      </c>
      <c r="D100" s="203"/>
      <c r="E100" s="203"/>
      <c r="F100" s="203"/>
      <c r="G100" s="203"/>
      <c r="H100" s="203"/>
      <c r="I100" s="203"/>
      <c r="J100" s="203"/>
      <c r="K100" s="98"/>
    </row>
    <row r="101" spans="2:11" ht="17.25" customHeight="1">
      <c r="B101" s="97"/>
      <c r="C101" s="99" t="s">
        <v>676</v>
      </c>
      <c r="D101" s="99"/>
      <c r="E101" s="99"/>
      <c r="F101" s="99" t="s">
        <v>677</v>
      </c>
      <c r="G101" s="100"/>
      <c r="H101" s="99" t="s">
        <v>102</v>
      </c>
      <c r="I101" s="99" t="s">
        <v>56</v>
      </c>
      <c r="J101" s="99" t="s">
        <v>678</v>
      </c>
      <c r="K101" s="98"/>
    </row>
    <row r="102" spans="2:11" ht="17.25" customHeight="1">
      <c r="B102" s="97"/>
      <c r="C102" s="101" t="s">
        <v>679</v>
      </c>
      <c r="D102" s="101"/>
      <c r="E102" s="101"/>
      <c r="F102" s="102" t="s">
        <v>680</v>
      </c>
      <c r="G102" s="103"/>
      <c r="H102" s="101"/>
      <c r="I102" s="101"/>
      <c r="J102" s="101" t="s">
        <v>681</v>
      </c>
      <c r="K102" s="98"/>
    </row>
    <row r="103" spans="2:11" ht="5.25" customHeight="1">
      <c r="B103" s="97"/>
      <c r="C103" s="99"/>
      <c r="D103" s="99"/>
      <c r="E103" s="99"/>
      <c r="F103" s="99"/>
      <c r="G103" s="115"/>
      <c r="H103" s="99"/>
      <c r="I103" s="99"/>
      <c r="J103" s="99"/>
      <c r="K103" s="98"/>
    </row>
    <row r="104" spans="2:11" ht="15" customHeight="1">
      <c r="B104" s="97"/>
      <c r="C104" s="87" t="s">
        <v>52</v>
      </c>
      <c r="D104" s="104"/>
      <c r="E104" s="104"/>
      <c r="F104" s="106" t="s">
        <v>682</v>
      </c>
      <c r="G104" s="115"/>
      <c r="H104" s="87" t="s">
        <v>721</v>
      </c>
      <c r="I104" s="87" t="s">
        <v>684</v>
      </c>
      <c r="J104" s="87">
        <v>20</v>
      </c>
      <c r="K104" s="98"/>
    </row>
    <row r="105" spans="2:11" ht="15" customHeight="1">
      <c r="B105" s="97"/>
      <c r="C105" s="87" t="s">
        <v>685</v>
      </c>
      <c r="D105" s="87"/>
      <c r="E105" s="87"/>
      <c r="F105" s="106" t="s">
        <v>682</v>
      </c>
      <c r="G105" s="87"/>
      <c r="H105" s="87" t="s">
        <v>721</v>
      </c>
      <c r="I105" s="87" t="s">
        <v>684</v>
      </c>
      <c r="J105" s="87">
        <v>120</v>
      </c>
      <c r="K105" s="98"/>
    </row>
    <row r="106" spans="2:11" ht="15" customHeight="1">
      <c r="B106" s="107"/>
      <c r="C106" s="87" t="s">
        <v>687</v>
      </c>
      <c r="D106" s="87"/>
      <c r="E106" s="87"/>
      <c r="F106" s="106" t="s">
        <v>688</v>
      </c>
      <c r="G106" s="87"/>
      <c r="H106" s="87" t="s">
        <v>721</v>
      </c>
      <c r="I106" s="87" t="s">
        <v>684</v>
      </c>
      <c r="J106" s="87">
        <v>50</v>
      </c>
      <c r="K106" s="98"/>
    </row>
    <row r="107" spans="2:11" ht="15" customHeight="1">
      <c r="B107" s="107"/>
      <c r="C107" s="87" t="s">
        <v>690</v>
      </c>
      <c r="D107" s="87"/>
      <c r="E107" s="87"/>
      <c r="F107" s="106" t="s">
        <v>682</v>
      </c>
      <c r="G107" s="87"/>
      <c r="H107" s="87" t="s">
        <v>721</v>
      </c>
      <c r="I107" s="87" t="s">
        <v>692</v>
      </c>
      <c r="J107" s="87"/>
      <c r="K107" s="98"/>
    </row>
    <row r="108" spans="2:11" ht="15" customHeight="1">
      <c r="B108" s="107"/>
      <c r="C108" s="87" t="s">
        <v>701</v>
      </c>
      <c r="D108" s="87"/>
      <c r="E108" s="87"/>
      <c r="F108" s="106" t="s">
        <v>688</v>
      </c>
      <c r="G108" s="87"/>
      <c r="H108" s="87" t="s">
        <v>721</v>
      </c>
      <c r="I108" s="87" t="s">
        <v>684</v>
      </c>
      <c r="J108" s="87">
        <v>50</v>
      </c>
      <c r="K108" s="98"/>
    </row>
    <row r="109" spans="2:11" ht="15" customHeight="1">
      <c r="B109" s="107"/>
      <c r="C109" s="87" t="s">
        <v>709</v>
      </c>
      <c r="D109" s="87"/>
      <c r="E109" s="87"/>
      <c r="F109" s="106" t="s">
        <v>688</v>
      </c>
      <c r="G109" s="87"/>
      <c r="H109" s="87" t="s">
        <v>721</v>
      </c>
      <c r="I109" s="87" t="s">
        <v>684</v>
      </c>
      <c r="J109" s="87">
        <v>50</v>
      </c>
      <c r="K109" s="98"/>
    </row>
    <row r="110" spans="2:11" ht="15" customHeight="1">
      <c r="B110" s="107"/>
      <c r="C110" s="87" t="s">
        <v>707</v>
      </c>
      <c r="D110" s="87"/>
      <c r="E110" s="87"/>
      <c r="F110" s="106" t="s">
        <v>688</v>
      </c>
      <c r="G110" s="87"/>
      <c r="H110" s="87" t="s">
        <v>721</v>
      </c>
      <c r="I110" s="87" t="s">
        <v>684</v>
      </c>
      <c r="J110" s="87">
        <v>50</v>
      </c>
      <c r="K110" s="98"/>
    </row>
    <row r="111" spans="2:11" ht="15" customHeight="1">
      <c r="B111" s="107"/>
      <c r="C111" s="87" t="s">
        <v>52</v>
      </c>
      <c r="D111" s="87"/>
      <c r="E111" s="87"/>
      <c r="F111" s="106" t="s">
        <v>682</v>
      </c>
      <c r="G111" s="87"/>
      <c r="H111" s="87" t="s">
        <v>722</v>
      </c>
      <c r="I111" s="87" t="s">
        <v>684</v>
      </c>
      <c r="J111" s="87">
        <v>20</v>
      </c>
      <c r="K111" s="98"/>
    </row>
    <row r="112" spans="2:11" ht="15" customHeight="1">
      <c r="B112" s="107"/>
      <c r="C112" s="87" t="s">
        <v>723</v>
      </c>
      <c r="D112" s="87"/>
      <c r="E112" s="87"/>
      <c r="F112" s="106" t="s">
        <v>682</v>
      </c>
      <c r="G112" s="87"/>
      <c r="H112" s="87" t="s">
        <v>724</v>
      </c>
      <c r="I112" s="87" t="s">
        <v>684</v>
      </c>
      <c r="J112" s="87">
        <v>120</v>
      </c>
      <c r="K112" s="98"/>
    </row>
    <row r="113" spans="2:11" ht="15" customHeight="1">
      <c r="B113" s="107"/>
      <c r="C113" s="87" t="s">
        <v>37</v>
      </c>
      <c r="D113" s="87"/>
      <c r="E113" s="87"/>
      <c r="F113" s="106" t="s">
        <v>682</v>
      </c>
      <c r="G113" s="87"/>
      <c r="H113" s="87" t="s">
        <v>725</v>
      </c>
      <c r="I113" s="87" t="s">
        <v>716</v>
      </c>
      <c r="J113" s="87"/>
      <c r="K113" s="98"/>
    </row>
    <row r="114" spans="2:11" ht="15" customHeight="1">
      <c r="B114" s="107"/>
      <c r="C114" s="87" t="s">
        <v>47</v>
      </c>
      <c r="D114" s="87"/>
      <c r="E114" s="87"/>
      <c r="F114" s="106" t="s">
        <v>682</v>
      </c>
      <c r="G114" s="87"/>
      <c r="H114" s="87" t="s">
        <v>726</v>
      </c>
      <c r="I114" s="87" t="s">
        <v>716</v>
      </c>
      <c r="J114" s="87"/>
      <c r="K114" s="98"/>
    </row>
    <row r="115" spans="2:11" ht="15" customHeight="1">
      <c r="B115" s="107"/>
      <c r="C115" s="87" t="s">
        <v>56</v>
      </c>
      <c r="D115" s="87"/>
      <c r="E115" s="87"/>
      <c r="F115" s="106" t="s">
        <v>682</v>
      </c>
      <c r="G115" s="87"/>
      <c r="H115" s="87" t="s">
        <v>727</v>
      </c>
      <c r="I115" s="87" t="s">
        <v>728</v>
      </c>
      <c r="J115" s="87"/>
      <c r="K115" s="98"/>
    </row>
    <row r="116" spans="2:11" ht="15" customHeight="1">
      <c r="B116" s="110"/>
      <c r="C116" s="116"/>
      <c r="D116" s="116"/>
      <c r="E116" s="116"/>
      <c r="F116" s="116"/>
      <c r="G116" s="116"/>
      <c r="H116" s="116"/>
      <c r="I116" s="116"/>
      <c r="J116" s="116"/>
      <c r="K116" s="112"/>
    </row>
    <row r="117" spans="2:11" ht="18.75" customHeight="1">
      <c r="B117" s="117"/>
      <c r="C117" s="83"/>
      <c r="D117" s="83"/>
      <c r="E117" s="83"/>
      <c r="F117" s="118"/>
      <c r="G117" s="83"/>
      <c r="H117" s="83"/>
      <c r="I117" s="83"/>
      <c r="J117" s="83"/>
      <c r="K117" s="117"/>
    </row>
    <row r="118" spans="2:11" ht="18.75" customHeight="1">
      <c r="B118" s="93"/>
      <c r="C118" s="93"/>
      <c r="D118" s="93"/>
      <c r="E118" s="93"/>
      <c r="F118" s="93"/>
      <c r="G118" s="93"/>
      <c r="H118" s="93"/>
      <c r="I118" s="93"/>
      <c r="J118" s="93"/>
      <c r="K118" s="93"/>
    </row>
    <row r="119" spans="2:11" ht="7.5" customHeight="1">
      <c r="B119" s="119"/>
      <c r="C119" s="120"/>
      <c r="D119" s="120"/>
      <c r="E119" s="120"/>
      <c r="F119" s="120"/>
      <c r="G119" s="120"/>
      <c r="H119" s="120"/>
      <c r="I119" s="120"/>
      <c r="J119" s="120"/>
      <c r="K119" s="121"/>
    </row>
    <row r="120" spans="2:11" ht="45" customHeight="1">
      <c r="B120" s="122"/>
      <c r="C120" s="198" t="s">
        <v>729</v>
      </c>
      <c r="D120" s="198"/>
      <c r="E120" s="198"/>
      <c r="F120" s="198"/>
      <c r="G120" s="198"/>
      <c r="H120" s="198"/>
      <c r="I120" s="198"/>
      <c r="J120" s="198"/>
      <c r="K120" s="123"/>
    </row>
    <row r="121" spans="2:11" ht="17.25" customHeight="1">
      <c r="B121" s="124"/>
      <c r="C121" s="99" t="s">
        <v>676</v>
      </c>
      <c r="D121" s="99"/>
      <c r="E121" s="99"/>
      <c r="F121" s="99" t="s">
        <v>677</v>
      </c>
      <c r="G121" s="100"/>
      <c r="H121" s="99" t="s">
        <v>102</v>
      </c>
      <c r="I121" s="99" t="s">
        <v>56</v>
      </c>
      <c r="J121" s="99" t="s">
        <v>678</v>
      </c>
      <c r="K121" s="125"/>
    </row>
    <row r="122" spans="2:11" ht="17.25" customHeight="1">
      <c r="B122" s="124"/>
      <c r="C122" s="101" t="s">
        <v>679</v>
      </c>
      <c r="D122" s="101"/>
      <c r="E122" s="101"/>
      <c r="F122" s="102" t="s">
        <v>680</v>
      </c>
      <c r="G122" s="103"/>
      <c r="H122" s="101"/>
      <c r="I122" s="101"/>
      <c r="J122" s="101" t="s">
        <v>681</v>
      </c>
      <c r="K122" s="125"/>
    </row>
    <row r="123" spans="2:11" ht="5.25" customHeight="1">
      <c r="B123" s="126"/>
      <c r="C123" s="104"/>
      <c r="D123" s="104"/>
      <c r="E123" s="104"/>
      <c r="F123" s="104"/>
      <c r="G123" s="87"/>
      <c r="H123" s="104"/>
      <c r="I123" s="104"/>
      <c r="J123" s="104"/>
      <c r="K123" s="127"/>
    </row>
    <row r="124" spans="2:11" ht="15" customHeight="1">
      <c r="B124" s="126"/>
      <c r="C124" s="87" t="s">
        <v>685</v>
      </c>
      <c r="D124" s="104"/>
      <c r="E124" s="104"/>
      <c r="F124" s="106" t="s">
        <v>682</v>
      </c>
      <c r="G124" s="87"/>
      <c r="H124" s="87" t="s">
        <v>721</v>
      </c>
      <c r="I124" s="87" t="s">
        <v>684</v>
      </c>
      <c r="J124" s="87">
        <v>120</v>
      </c>
      <c r="K124" s="128"/>
    </row>
    <row r="125" spans="2:11" ht="15" customHeight="1">
      <c r="B125" s="126"/>
      <c r="C125" s="87" t="s">
        <v>730</v>
      </c>
      <c r="D125" s="87"/>
      <c r="E125" s="87"/>
      <c r="F125" s="106" t="s">
        <v>682</v>
      </c>
      <c r="G125" s="87"/>
      <c r="H125" s="87" t="s">
        <v>731</v>
      </c>
      <c r="I125" s="87" t="s">
        <v>684</v>
      </c>
      <c r="J125" s="87" t="s">
        <v>732</v>
      </c>
      <c r="K125" s="128"/>
    </row>
    <row r="126" spans="2:11" ht="15" customHeight="1">
      <c r="B126" s="126"/>
      <c r="C126" s="87" t="s">
        <v>631</v>
      </c>
      <c r="D126" s="87"/>
      <c r="E126" s="87"/>
      <c r="F126" s="106" t="s">
        <v>682</v>
      </c>
      <c r="G126" s="87"/>
      <c r="H126" s="87" t="s">
        <v>733</v>
      </c>
      <c r="I126" s="87" t="s">
        <v>684</v>
      </c>
      <c r="J126" s="87" t="s">
        <v>732</v>
      </c>
      <c r="K126" s="128"/>
    </row>
    <row r="127" spans="2:11" ht="15" customHeight="1">
      <c r="B127" s="126"/>
      <c r="C127" s="87" t="s">
        <v>693</v>
      </c>
      <c r="D127" s="87"/>
      <c r="E127" s="87"/>
      <c r="F127" s="106" t="s">
        <v>688</v>
      </c>
      <c r="G127" s="87"/>
      <c r="H127" s="87" t="s">
        <v>694</v>
      </c>
      <c r="I127" s="87" t="s">
        <v>684</v>
      </c>
      <c r="J127" s="87">
        <v>15</v>
      </c>
      <c r="K127" s="128"/>
    </row>
    <row r="128" spans="2:11" ht="15" customHeight="1">
      <c r="B128" s="126"/>
      <c r="C128" s="108" t="s">
        <v>695</v>
      </c>
      <c r="D128" s="108"/>
      <c r="E128" s="108"/>
      <c r="F128" s="109" t="s">
        <v>688</v>
      </c>
      <c r="G128" s="108"/>
      <c r="H128" s="108" t="s">
        <v>696</v>
      </c>
      <c r="I128" s="108" t="s">
        <v>684</v>
      </c>
      <c r="J128" s="108">
        <v>15</v>
      </c>
      <c r="K128" s="128"/>
    </row>
    <row r="129" spans="2:11" ht="15" customHeight="1">
      <c r="B129" s="126"/>
      <c r="C129" s="108" t="s">
        <v>697</v>
      </c>
      <c r="D129" s="108"/>
      <c r="E129" s="108"/>
      <c r="F129" s="109" t="s">
        <v>688</v>
      </c>
      <c r="G129" s="108"/>
      <c r="H129" s="108" t="s">
        <v>698</v>
      </c>
      <c r="I129" s="108" t="s">
        <v>684</v>
      </c>
      <c r="J129" s="108">
        <v>20</v>
      </c>
      <c r="K129" s="128"/>
    </row>
    <row r="130" spans="2:11" ht="15" customHeight="1">
      <c r="B130" s="126"/>
      <c r="C130" s="108" t="s">
        <v>699</v>
      </c>
      <c r="D130" s="108"/>
      <c r="E130" s="108"/>
      <c r="F130" s="109" t="s">
        <v>688</v>
      </c>
      <c r="G130" s="108"/>
      <c r="H130" s="108" t="s">
        <v>700</v>
      </c>
      <c r="I130" s="108" t="s">
        <v>684</v>
      </c>
      <c r="J130" s="108">
        <v>20</v>
      </c>
      <c r="K130" s="128"/>
    </row>
    <row r="131" spans="2:11" ht="15" customHeight="1">
      <c r="B131" s="126"/>
      <c r="C131" s="87" t="s">
        <v>687</v>
      </c>
      <c r="D131" s="87"/>
      <c r="E131" s="87"/>
      <c r="F131" s="106" t="s">
        <v>688</v>
      </c>
      <c r="G131" s="87"/>
      <c r="H131" s="87" t="s">
        <v>721</v>
      </c>
      <c r="I131" s="87" t="s">
        <v>684</v>
      </c>
      <c r="J131" s="87">
        <v>50</v>
      </c>
      <c r="K131" s="128"/>
    </row>
    <row r="132" spans="2:11" ht="15" customHeight="1">
      <c r="B132" s="126"/>
      <c r="C132" s="87" t="s">
        <v>701</v>
      </c>
      <c r="D132" s="87"/>
      <c r="E132" s="87"/>
      <c r="F132" s="106" t="s">
        <v>688</v>
      </c>
      <c r="G132" s="87"/>
      <c r="H132" s="87" t="s">
        <v>721</v>
      </c>
      <c r="I132" s="87" t="s">
        <v>684</v>
      </c>
      <c r="J132" s="87">
        <v>50</v>
      </c>
      <c r="K132" s="128"/>
    </row>
    <row r="133" spans="2:11" ht="15" customHeight="1">
      <c r="B133" s="126"/>
      <c r="C133" s="87" t="s">
        <v>707</v>
      </c>
      <c r="D133" s="87"/>
      <c r="E133" s="87"/>
      <c r="F133" s="106" t="s">
        <v>688</v>
      </c>
      <c r="G133" s="87"/>
      <c r="H133" s="87" t="s">
        <v>721</v>
      </c>
      <c r="I133" s="87" t="s">
        <v>684</v>
      </c>
      <c r="J133" s="87">
        <v>50</v>
      </c>
      <c r="K133" s="128"/>
    </row>
    <row r="134" spans="2:11" ht="15" customHeight="1">
      <c r="B134" s="126"/>
      <c r="C134" s="87" t="s">
        <v>709</v>
      </c>
      <c r="D134" s="87"/>
      <c r="E134" s="87"/>
      <c r="F134" s="106" t="s">
        <v>688</v>
      </c>
      <c r="G134" s="87"/>
      <c r="H134" s="87" t="s">
        <v>721</v>
      </c>
      <c r="I134" s="87" t="s">
        <v>684</v>
      </c>
      <c r="J134" s="87">
        <v>50</v>
      </c>
      <c r="K134" s="128"/>
    </row>
    <row r="135" spans="2:11" ht="15" customHeight="1">
      <c r="B135" s="126"/>
      <c r="C135" s="87" t="s">
        <v>107</v>
      </c>
      <c r="D135" s="87"/>
      <c r="E135" s="87"/>
      <c r="F135" s="106" t="s">
        <v>688</v>
      </c>
      <c r="G135" s="87"/>
      <c r="H135" s="87" t="s">
        <v>734</v>
      </c>
      <c r="I135" s="87" t="s">
        <v>684</v>
      </c>
      <c r="J135" s="87">
        <v>255</v>
      </c>
      <c r="K135" s="128"/>
    </row>
    <row r="136" spans="2:11" ht="15" customHeight="1">
      <c r="B136" s="126"/>
      <c r="C136" s="87" t="s">
        <v>711</v>
      </c>
      <c r="D136" s="87"/>
      <c r="E136" s="87"/>
      <c r="F136" s="106" t="s">
        <v>682</v>
      </c>
      <c r="G136" s="87"/>
      <c r="H136" s="87" t="s">
        <v>735</v>
      </c>
      <c r="I136" s="87" t="s">
        <v>713</v>
      </c>
      <c r="J136" s="87"/>
      <c r="K136" s="128"/>
    </row>
    <row r="137" spans="2:11" ht="15" customHeight="1">
      <c r="B137" s="126"/>
      <c r="C137" s="87" t="s">
        <v>714</v>
      </c>
      <c r="D137" s="87"/>
      <c r="E137" s="87"/>
      <c r="F137" s="106" t="s">
        <v>682</v>
      </c>
      <c r="G137" s="87"/>
      <c r="H137" s="87" t="s">
        <v>736</v>
      </c>
      <c r="I137" s="87" t="s">
        <v>716</v>
      </c>
      <c r="J137" s="87"/>
      <c r="K137" s="128"/>
    </row>
    <row r="138" spans="2:11" ht="15" customHeight="1">
      <c r="B138" s="126"/>
      <c r="C138" s="87" t="s">
        <v>717</v>
      </c>
      <c r="D138" s="87"/>
      <c r="E138" s="87"/>
      <c r="F138" s="106" t="s">
        <v>682</v>
      </c>
      <c r="G138" s="87"/>
      <c r="H138" s="87" t="s">
        <v>717</v>
      </c>
      <c r="I138" s="87" t="s">
        <v>716</v>
      </c>
      <c r="J138" s="87"/>
      <c r="K138" s="128"/>
    </row>
    <row r="139" spans="2:11" ht="15" customHeight="1">
      <c r="B139" s="126"/>
      <c r="C139" s="87" t="s">
        <v>37</v>
      </c>
      <c r="D139" s="87"/>
      <c r="E139" s="87"/>
      <c r="F139" s="106" t="s">
        <v>682</v>
      </c>
      <c r="G139" s="87"/>
      <c r="H139" s="87" t="s">
        <v>737</v>
      </c>
      <c r="I139" s="87" t="s">
        <v>716</v>
      </c>
      <c r="J139" s="87"/>
      <c r="K139" s="128"/>
    </row>
    <row r="140" spans="2:11" ht="15" customHeight="1">
      <c r="B140" s="126"/>
      <c r="C140" s="87" t="s">
        <v>738</v>
      </c>
      <c r="D140" s="87"/>
      <c r="E140" s="87"/>
      <c r="F140" s="106" t="s">
        <v>682</v>
      </c>
      <c r="G140" s="87"/>
      <c r="H140" s="87" t="s">
        <v>739</v>
      </c>
      <c r="I140" s="87" t="s">
        <v>716</v>
      </c>
      <c r="J140" s="87"/>
      <c r="K140" s="128"/>
    </row>
    <row r="141" spans="2:11" ht="15" customHeight="1">
      <c r="B141" s="129"/>
      <c r="C141" s="130"/>
      <c r="D141" s="130"/>
      <c r="E141" s="130"/>
      <c r="F141" s="130"/>
      <c r="G141" s="130"/>
      <c r="H141" s="130"/>
      <c r="I141" s="130"/>
      <c r="J141" s="130"/>
      <c r="K141" s="131"/>
    </row>
    <row r="142" spans="2:11" ht="18.75" customHeight="1">
      <c r="B142" s="83"/>
      <c r="C142" s="83"/>
      <c r="D142" s="83"/>
      <c r="E142" s="83"/>
      <c r="F142" s="118"/>
      <c r="G142" s="83"/>
      <c r="H142" s="83"/>
      <c r="I142" s="83"/>
      <c r="J142" s="83"/>
      <c r="K142" s="83"/>
    </row>
    <row r="143" spans="2:11" ht="18.75" customHeight="1">
      <c r="B143" s="93"/>
      <c r="C143" s="93"/>
      <c r="D143" s="93"/>
      <c r="E143" s="93"/>
      <c r="F143" s="93"/>
      <c r="G143" s="93"/>
      <c r="H143" s="93"/>
      <c r="I143" s="93"/>
      <c r="J143" s="93"/>
      <c r="K143" s="93"/>
    </row>
    <row r="144" spans="2:11" ht="7.5" customHeight="1">
      <c r="B144" s="94"/>
      <c r="C144" s="95"/>
      <c r="D144" s="95"/>
      <c r="E144" s="95"/>
      <c r="F144" s="95"/>
      <c r="G144" s="95"/>
      <c r="H144" s="95"/>
      <c r="I144" s="95"/>
      <c r="J144" s="95"/>
      <c r="K144" s="96"/>
    </row>
    <row r="145" spans="2:11" ht="45" customHeight="1">
      <c r="B145" s="97"/>
      <c r="C145" s="203" t="s">
        <v>740</v>
      </c>
      <c r="D145" s="203"/>
      <c r="E145" s="203"/>
      <c r="F145" s="203"/>
      <c r="G145" s="203"/>
      <c r="H145" s="203"/>
      <c r="I145" s="203"/>
      <c r="J145" s="203"/>
      <c r="K145" s="98"/>
    </row>
    <row r="146" spans="2:11" ht="17.25" customHeight="1">
      <c r="B146" s="97"/>
      <c r="C146" s="99" t="s">
        <v>676</v>
      </c>
      <c r="D146" s="99"/>
      <c r="E146" s="99"/>
      <c r="F146" s="99" t="s">
        <v>677</v>
      </c>
      <c r="G146" s="100"/>
      <c r="H146" s="99" t="s">
        <v>102</v>
      </c>
      <c r="I146" s="99" t="s">
        <v>56</v>
      </c>
      <c r="J146" s="99" t="s">
        <v>678</v>
      </c>
      <c r="K146" s="98"/>
    </row>
    <row r="147" spans="2:11" ht="17.25" customHeight="1">
      <c r="B147" s="97"/>
      <c r="C147" s="101" t="s">
        <v>679</v>
      </c>
      <c r="D147" s="101"/>
      <c r="E147" s="101"/>
      <c r="F147" s="102" t="s">
        <v>680</v>
      </c>
      <c r="G147" s="103"/>
      <c r="H147" s="101"/>
      <c r="I147" s="101"/>
      <c r="J147" s="101" t="s">
        <v>681</v>
      </c>
      <c r="K147" s="98"/>
    </row>
    <row r="148" spans="2:11" ht="5.25" customHeight="1">
      <c r="B148" s="107"/>
      <c r="C148" s="104"/>
      <c r="D148" s="104"/>
      <c r="E148" s="104"/>
      <c r="F148" s="104"/>
      <c r="G148" s="105"/>
      <c r="H148" s="104"/>
      <c r="I148" s="104"/>
      <c r="J148" s="104"/>
      <c r="K148" s="128"/>
    </row>
    <row r="149" spans="2:11" ht="15" customHeight="1">
      <c r="B149" s="107"/>
      <c r="C149" s="132" t="s">
        <v>685</v>
      </c>
      <c r="D149" s="87"/>
      <c r="E149" s="87"/>
      <c r="F149" s="133" t="s">
        <v>682</v>
      </c>
      <c r="G149" s="87"/>
      <c r="H149" s="132" t="s">
        <v>721</v>
      </c>
      <c r="I149" s="132" t="s">
        <v>684</v>
      </c>
      <c r="J149" s="132">
        <v>120</v>
      </c>
      <c r="K149" s="128"/>
    </row>
    <row r="150" spans="2:11" ht="15" customHeight="1">
      <c r="B150" s="107"/>
      <c r="C150" s="132" t="s">
        <v>730</v>
      </c>
      <c r="D150" s="87"/>
      <c r="E150" s="87"/>
      <c r="F150" s="133" t="s">
        <v>682</v>
      </c>
      <c r="G150" s="87"/>
      <c r="H150" s="132" t="s">
        <v>741</v>
      </c>
      <c r="I150" s="132" t="s">
        <v>684</v>
      </c>
      <c r="J150" s="132" t="s">
        <v>732</v>
      </c>
      <c r="K150" s="128"/>
    </row>
    <row r="151" spans="2:11" ht="15" customHeight="1">
      <c r="B151" s="107"/>
      <c r="C151" s="132" t="s">
        <v>631</v>
      </c>
      <c r="D151" s="87"/>
      <c r="E151" s="87"/>
      <c r="F151" s="133" t="s">
        <v>682</v>
      </c>
      <c r="G151" s="87"/>
      <c r="H151" s="132" t="s">
        <v>742</v>
      </c>
      <c r="I151" s="132" t="s">
        <v>684</v>
      </c>
      <c r="J151" s="132" t="s">
        <v>732</v>
      </c>
      <c r="K151" s="128"/>
    </row>
    <row r="152" spans="2:11" ht="15" customHeight="1">
      <c r="B152" s="107"/>
      <c r="C152" s="132" t="s">
        <v>687</v>
      </c>
      <c r="D152" s="87"/>
      <c r="E152" s="87"/>
      <c r="F152" s="133" t="s">
        <v>688</v>
      </c>
      <c r="G152" s="87"/>
      <c r="H152" s="132" t="s">
        <v>721</v>
      </c>
      <c r="I152" s="132" t="s">
        <v>684</v>
      </c>
      <c r="J152" s="132">
        <v>50</v>
      </c>
      <c r="K152" s="128"/>
    </row>
    <row r="153" spans="2:11" ht="15" customHeight="1">
      <c r="B153" s="107"/>
      <c r="C153" s="132" t="s">
        <v>690</v>
      </c>
      <c r="D153" s="87"/>
      <c r="E153" s="87"/>
      <c r="F153" s="133" t="s">
        <v>682</v>
      </c>
      <c r="G153" s="87"/>
      <c r="H153" s="132" t="s">
        <v>721</v>
      </c>
      <c r="I153" s="132" t="s">
        <v>692</v>
      </c>
      <c r="J153" s="132"/>
      <c r="K153" s="128"/>
    </row>
    <row r="154" spans="2:11" ht="15" customHeight="1">
      <c r="B154" s="107"/>
      <c r="C154" s="132" t="s">
        <v>701</v>
      </c>
      <c r="D154" s="87"/>
      <c r="E154" s="87"/>
      <c r="F154" s="133" t="s">
        <v>688</v>
      </c>
      <c r="G154" s="87"/>
      <c r="H154" s="132" t="s">
        <v>721</v>
      </c>
      <c r="I154" s="132" t="s">
        <v>684</v>
      </c>
      <c r="J154" s="132">
        <v>50</v>
      </c>
      <c r="K154" s="128"/>
    </row>
    <row r="155" spans="2:11" ht="15" customHeight="1">
      <c r="B155" s="107"/>
      <c r="C155" s="132" t="s">
        <v>709</v>
      </c>
      <c r="D155" s="87"/>
      <c r="E155" s="87"/>
      <c r="F155" s="133" t="s">
        <v>688</v>
      </c>
      <c r="G155" s="87"/>
      <c r="H155" s="132" t="s">
        <v>721</v>
      </c>
      <c r="I155" s="132" t="s">
        <v>684</v>
      </c>
      <c r="J155" s="132">
        <v>50</v>
      </c>
      <c r="K155" s="128"/>
    </row>
    <row r="156" spans="2:11" ht="15" customHeight="1">
      <c r="B156" s="107"/>
      <c r="C156" s="132" t="s">
        <v>707</v>
      </c>
      <c r="D156" s="87"/>
      <c r="E156" s="87"/>
      <c r="F156" s="133" t="s">
        <v>688</v>
      </c>
      <c r="G156" s="87"/>
      <c r="H156" s="132" t="s">
        <v>721</v>
      </c>
      <c r="I156" s="132" t="s">
        <v>684</v>
      </c>
      <c r="J156" s="132">
        <v>50</v>
      </c>
      <c r="K156" s="128"/>
    </row>
    <row r="157" spans="2:11" ht="15" customHeight="1">
      <c r="B157" s="107"/>
      <c r="C157" s="132" t="s">
        <v>93</v>
      </c>
      <c r="D157" s="87"/>
      <c r="E157" s="87"/>
      <c r="F157" s="133" t="s">
        <v>682</v>
      </c>
      <c r="G157" s="87"/>
      <c r="H157" s="132" t="s">
        <v>743</v>
      </c>
      <c r="I157" s="132" t="s">
        <v>684</v>
      </c>
      <c r="J157" s="132" t="s">
        <v>744</v>
      </c>
      <c r="K157" s="128"/>
    </row>
    <row r="158" spans="2:11" ht="15" customHeight="1">
      <c r="B158" s="107"/>
      <c r="C158" s="132" t="s">
        <v>745</v>
      </c>
      <c r="D158" s="87"/>
      <c r="E158" s="87"/>
      <c r="F158" s="133" t="s">
        <v>682</v>
      </c>
      <c r="G158" s="87"/>
      <c r="H158" s="132" t="s">
        <v>746</v>
      </c>
      <c r="I158" s="132" t="s">
        <v>716</v>
      </c>
      <c r="J158" s="132"/>
      <c r="K158" s="128"/>
    </row>
    <row r="159" spans="2:11" ht="15" customHeight="1">
      <c r="B159" s="134"/>
      <c r="C159" s="116"/>
      <c r="D159" s="116"/>
      <c r="E159" s="116"/>
      <c r="F159" s="116"/>
      <c r="G159" s="116"/>
      <c r="H159" s="116"/>
      <c r="I159" s="116"/>
      <c r="J159" s="116"/>
      <c r="K159" s="135"/>
    </row>
    <row r="160" spans="2:11" ht="18.75" customHeight="1">
      <c r="B160" s="83"/>
      <c r="C160" s="87"/>
      <c r="D160" s="87"/>
      <c r="E160" s="87"/>
      <c r="F160" s="106"/>
      <c r="G160" s="87"/>
      <c r="H160" s="87"/>
      <c r="I160" s="87"/>
      <c r="J160" s="87"/>
      <c r="K160" s="83"/>
    </row>
    <row r="161" spans="2:11" ht="18.75" customHeight="1">
      <c r="B161" s="93"/>
      <c r="C161" s="93"/>
      <c r="D161" s="93"/>
      <c r="E161" s="93"/>
      <c r="F161" s="93"/>
      <c r="G161" s="93"/>
      <c r="H161" s="93"/>
      <c r="I161" s="93"/>
      <c r="J161" s="93"/>
      <c r="K161" s="93"/>
    </row>
    <row r="162" spans="2:11" ht="7.5" customHeight="1">
      <c r="B162" s="75"/>
      <c r="C162" s="76"/>
      <c r="D162" s="76"/>
      <c r="E162" s="76"/>
      <c r="F162" s="76"/>
      <c r="G162" s="76"/>
      <c r="H162" s="76"/>
      <c r="I162" s="76"/>
      <c r="J162" s="76"/>
      <c r="K162" s="77"/>
    </row>
    <row r="163" spans="2:11" ht="45" customHeight="1">
      <c r="B163" s="78"/>
      <c r="C163" s="198" t="s">
        <v>747</v>
      </c>
      <c r="D163" s="198"/>
      <c r="E163" s="198"/>
      <c r="F163" s="198"/>
      <c r="G163" s="198"/>
      <c r="H163" s="198"/>
      <c r="I163" s="198"/>
      <c r="J163" s="198"/>
      <c r="K163" s="79"/>
    </row>
    <row r="164" spans="2:11" ht="17.25" customHeight="1">
      <c r="B164" s="78"/>
      <c r="C164" s="99" t="s">
        <v>676</v>
      </c>
      <c r="D164" s="99"/>
      <c r="E164" s="99"/>
      <c r="F164" s="99" t="s">
        <v>677</v>
      </c>
      <c r="G164" s="136"/>
      <c r="H164" s="137" t="s">
        <v>102</v>
      </c>
      <c r="I164" s="137" t="s">
        <v>56</v>
      </c>
      <c r="J164" s="99" t="s">
        <v>678</v>
      </c>
      <c r="K164" s="79"/>
    </row>
    <row r="165" spans="2:11" ht="17.25" customHeight="1">
      <c r="B165" s="80"/>
      <c r="C165" s="101" t="s">
        <v>679</v>
      </c>
      <c r="D165" s="101"/>
      <c r="E165" s="101"/>
      <c r="F165" s="102" t="s">
        <v>680</v>
      </c>
      <c r="G165" s="138"/>
      <c r="H165" s="139"/>
      <c r="I165" s="139"/>
      <c r="J165" s="101" t="s">
        <v>681</v>
      </c>
      <c r="K165" s="81"/>
    </row>
    <row r="166" spans="2:11" ht="5.25" customHeight="1">
      <c r="B166" s="107"/>
      <c r="C166" s="104"/>
      <c r="D166" s="104"/>
      <c r="E166" s="104"/>
      <c r="F166" s="104"/>
      <c r="G166" s="105"/>
      <c r="H166" s="104"/>
      <c r="I166" s="104"/>
      <c r="J166" s="104"/>
      <c r="K166" s="128"/>
    </row>
    <row r="167" spans="2:11" ht="15" customHeight="1">
      <c r="B167" s="107"/>
      <c r="C167" s="87" t="s">
        <v>685</v>
      </c>
      <c r="D167" s="87"/>
      <c r="E167" s="87"/>
      <c r="F167" s="106" t="s">
        <v>682</v>
      </c>
      <c r="G167" s="87"/>
      <c r="H167" s="87" t="s">
        <v>721</v>
      </c>
      <c r="I167" s="87" t="s">
        <v>684</v>
      </c>
      <c r="J167" s="87">
        <v>120</v>
      </c>
      <c r="K167" s="128"/>
    </row>
    <row r="168" spans="2:11" ht="15" customHeight="1">
      <c r="B168" s="107"/>
      <c r="C168" s="87" t="s">
        <v>730</v>
      </c>
      <c r="D168" s="87"/>
      <c r="E168" s="87"/>
      <c r="F168" s="106" t="s">
        <v>682</v>
      </c>
      <c r="G168" s="87"/>
      <c r="H168" s="87" t="s">
        <v>731</v>
      </c>
      <c r="I168" s="87" t="s">
        <v>684</v>
      </c>
      <c r="J168" s="87" t="s">
        <v>732</v>
      </c>
      <c r="K168" s="128"/>
    </row>
    <row r="169" spans="2:11" ht="15" customHeight="1">
      <c r="B169" s="107"/>
      <c r="C169" s="87" t="s">
        <v>631</v>
      </c>
      <c r="D169" s="87"/>
      <c r="E169" s="87"/>
      <c r="F169" s="106" t="s">
        <v>682</v>
      </c>
      <c r="G169" s="87"/>
      <c r="H169" s="87" t="s">
        <v>748</v>
      </c>
      <c r="I169" s="87" t="s">
        <v>684</v>
      </c>
      <c r="J169" s="87" t="s">
        <v>732</v>
      </c>
      <c r="K169" s="128"/>
    </row>
    <row r="170" spans="2:11" ht="15" customHeight="1">
      <c r="B170" s="107"/>
      <c r="C170" s="87" t="s">
        <v>687</v>
      </c>
      <c r="D170" s="87"/>
      <c r="E170" s="87"/>
      <c r="F170" s="106" t="s">
        <v>688</v>
      </c>
      <c r="G170" s="87"/>
      <c r="H170" s="87" t="s">
        <v>748</v>
      </c>
      <c r="I170" s="87" t="s">
        <v>684</v>
      </c>
      <c r="J170" s="87">
        <v>50</v>
      </c>
      <c r="K170" s="128"/>
    </row>
    <row r="171" spans="2:11" ht="15" customHeight="1">
      <c r="B171" s="107"/>
      <c r="C171" s="87" t="s">
        <v>690</v>
      </c>
      <c r="D171" s="87"/>
      <c r="E171" s="87"/>
      <c r="F171" s="106" t="s">
        <v>682</v>
      </c>
      <c r="G171" s="87"/>
      <c r="H171" s="87" t="s">
        <v>748</v>
      </c>
      <c r="I171" s="87" t="s">
        <v>692</v>
      </c>
      <c r="J171" s="87"/>
      <c r="K171" s="128"/>
    </row>
    <row r="172" spans="2:11" ht="15" customHeight="1">
      <c r="B172" s="107"/>
      <c r="C172" s="87" t="s">
        <v>701</v>
      </c>
      <c r="D172" s="87"/>
      <c r="E172" s="87"/>
      <c r="F172" s="106" t="s">
        <v>688</v>
      </c>
      <c r="G172" s="87"/>
      <c r="H172" s="87" t="s">
        <v>748</v>
      </c>
      <c r="I172" s="87" t="s">
        <v>684</v>
      </c>
      <c r="J172" s="87">
        <v>50</v>
      </c>
      <c r="K172" s="128"/>
    </row>
    <row r="173" spans="2:11" ht="15" customHeight="1">
      <c r="B173" s="107"/>
      <c r="C173" s="87" t="s">
        <v>709</v>
      </c>
      <c r="D173" s="87"/>
      <c r="E173" s="87"/>
      <c r="F173" s="106" t="s">
        <v>688</v>
      </c>
      <c r="G173" s="87"/>
      <c r="H173" s="87" t="s">
        <v>748</v>
      </c>
      <c r="I173" s="87" t="s">
        <v>684</v>
      </c>
      <c r="J173" s="87">
        <v>50</v>
      </c>
      <c r="K173" s="128"/>
    </row>
    <row r="174" spans="2:11" ht="15" customHeight="1">
      <c r="B174" s="107"/>
      <c r="C174" s="87" t="s">
        <v>707</v>
      </c>
      <c r="D174" s="87"/>
      <c r="E174" s="87"/>
      <c r="F174" s="106" t="s">
        <v>688</v>
      </c>
      <c r="G174" s="87"/>
      <c r="H174" s="87" t="s">
        <v>748</v>
      </c>
      <c r="I174" s="87" t="s">
        <v>684</v>
      </c>
      <c r="J174" s="87">
        <v>50</v>
      </c>
      <c r="K174" s="128"/>
    </row>
    <row r="175" spans="2:11" ht="15" customHeight="1">
      <c r="B175" s="107"/>
      <c r="C175" s="87" t="s">
        <v>101</v>
      </c>
      <c r="D175" s="87"/>
      <c r="E175" s="87"/>
      <c r="F175" s="106" t="s">
        <v>682</v>
      </c>
      <c r="G175" s="87"/>
      <c r="H175" s="87" t="s">
        <v>749</v>
      </c>
      <c r="I175" s="87" t="s">
        <v>750</v>
      </c>
      <c r="J175" s="87"/>
      <c r="K175" s="128"/>
    </row>
    <row r="176" spans="2:11" ht="15" customHeight="1">
      <c r="B176" s="107"/>
      <c r="C176" s="87" t="s">
        <v>56</v>
      </c>
      <c r="D176" s="87"/>
      <c r="E176" s="87"/>
      <c r="F176" s="106" t="s">
        <v>682</v>
      </c>
      <c r="G176" s="87"/>
      <c r="H176" s="87" t="s">
        <v>751</v>
      </c>
      <c r="I176" s="87" t="s">
        <v>752</v>
      </c>
      <c r="J176" s="87">
        <v>1</v>
      </c>
      <c r="K176" s="128"/>
    </row>
    <row r="177" spans="2:11" ht="15" customHeight="1">
      <c r="B177" s="107"/>
      <c r="C177" s="87" t="s">
        <v>52</v>
      </c>
      <c r="D177" s="87"/>
      <c r="E177" s="87"/>
      <c r="F177" s="106" t="s">
        <v>682</v>
      </c>
      <c r="G177" s="87"/>
      <c r="H177" s="87" t="s">
        <v>753</v>
      </c>
      <c r="I177" s="87" t="s">
        <v>684</v>
      </c>
      <c r="J177" s="87">
        <v>20</v>
      </c>
      <c r="K177" s="128"/>
    </row>
    <row r="178" spans="2:11" ht="15" customHeight="1">
      <c r="B178" s="107"/>
      <c r="C178" s="87" t="s">
        <v>102</v>
      </c>
      <c r="D178" s="87"/>
      <c r="E178" s="87"/>
      <c r="F178" s="106" t="s">
        <v>682</v>
      </c>
      <c r="G178" s="87"/>
      <c r="H178" s="87" t="s">
        <v>754</v>
      </c>
      <c r="I178" s="87" t="s">
        <v>684</v>
      </c>
      <c r="J178" s="87">
        <v>255</v>
      </c>
      <c r="K178" s="128"/>
    </row>
    <row r="179" spans="2:11" ht="15" customHeight="1">
      <c r="B179" s="107"/>
      <c r="C179" s="87" t="s">
        <v>103</v>
      </c>
      <c r="D179" s="87"/>
      <c r="E179" s="87"/>
      <c r="F179" s="106" t="s">
        <v>682</v>
      </c>
      <c r="G179" s="87"/>
      <c r="H179" s="87" t="s">
        <v>647</v>
      </c>
      <c r="I179" s="87" t="s">
        <v>684</v>
      </c>
      <c r="J179" s="87">
        <v>10</v>
      </c>
      <c r="K179" s="128"/>
    </row>
    <row r="180" spans="2:11" ht="15" customHeight="1">
      <c r="B180" s="107"/>
      <c r="C180" s="87" t="s">
        <v>104</v>
      </c>
      <c r="D180" s="87"/>
      <c r="E180" s="87"/>
      <c r="F180" s="106" t="s">
        <v>682</v>
      </c>
      <c r="G180" s="87"/>
      <c r="H180" s="87" t="s">
        <v>755</v>
      </c>
      <c r="I180" s="87" t="s">
        <v>716</v>
      </c>
      <c r="J180" s="87"/>
      <c r="K180" s="128"/>
    </row>
    <row r="181" spans="2:11" ht="15" customHeight="1">
      <c r="B181" s="107"/>
      <c r="C181" s="87" t="s">
        <v>756</v>
      </c>
      <c r="D181" s="87"/>
      <c r="E181" s="87"/>
      <c r="F181" s="106" t="s">
        <v>682</v>
      </c>
      <c r="G181" s="87"/>
      <c r="H181" s="87" t="s">
        <v>757</v>
      </c>
      <c r="I181" s="87" t="s">
        <v>716</v>
      </c>
      <c r="J181" s="87"/>
      <c r="K181" s="128"/>
    </row>
    <row r="182" spans="2:11" ht="15" customHeight="1">
      <c r="B182" s="107"/>
      <c r="C182" s="87" t="s">
        <v>745</v>
      </c>
      <c r="D182" s="87"/>
      <c r="E182" s="87"/>
      <c r="F182" s="106" t="s">
        <v>682</v>
      </c>
      <c r="G182" s="87"/>
      <c r="H182" s="87" t="s">
        <v>758</v>
      </c>
      <c r="I182" s="87" t="s">
        <v>716</v>
      </c>
      <c r="J182" s="87"/>
      <c r="K182" s="128"/>
    </row>
    <row r="183" spans="2:11" ht="15" customHeight="1">
      <c r="B183" s="107"/>
      <c r="C183" s="87" t="s">
        <v>106</v>
      </c>
      <c r="D183" s="87"/>
      <c r="E183" s="87"/>
      <c r="F183" s="106" t="s">
        <v>688</v>
      </c>
      <c r="G183" s="87"/>
      <c r="H183" s="87" t="s">
        <v>759</v>
      </c>
      <c r="I183" s="87" t="s">
        <v>684</v>
      </c>
      <c r="J183" s="87">
        <v>50</v>
      </c>
      <c r="K183" s="128"/>
    </row>
    <row r="184" spans="2:11" ht="15" customHeight="1">
      <c r="B184" s="107"/>
      <c r="C184" s="87" t="s">
        <v>760</v>
      </c>
      <c r="D184" s="87"/>
      <c r="E184" s="87"/>
      <c r="F184" s="106" t="s">
        <v>688</v>
      </c>
      <c r="G184" s="87"/>
      <c r="H184" s="87" t="s">
        <v>761</v>
      </c>
      <c r="I184" s="87" t="s">
        <v>762</v>
      </c>
      <c r="J184" s="87"/>
      <c r="K184" s="128"/>
    </row>
    <row r="185" spans="2:11" ht="15" customHeight="1">
      <c r="B185" s="107"/>
      <c r="C185" s="87" t="s">
        <v>763</v>
      </c>
      <c r="D185" s="87"/>
      <c r="E185" s="87"/>
      <c r="F185" s="106" t="s">
        <v>688</v>
      </c>
      <c r="G185" s="87"/>
      <c r="H185" s="87" t="s">
        <v>764</v>
      </c>
      <c r="I185" s="87" t="s">
        <v>762</v>
      </c>
      <c r="J185" s="87"/>
      <c r="K185" s="128"/>
    </row>
    <row r="186" spans="2:11" ht="15" customHeight="1">
      <c r="B186" s="107"/>
      <c r="C186" s="87" t="s">
        <v>765</v>
      </c>
      <c r="D186" s="87"/>
      <c r="E186" s="87"/>
      <c r="F186" s="106" t="s">
        <v>688</v>
      </c>
      <c r="G186" s="87"/>
      <c r="H186" s="87" t="s">
        <v>766</v>
      </c>
      <c r="I186" s="87" t="s">
        <v>762</v>
      </c>
      <c r="J186" s="87"/>
      <c r="K186" s="128"/>
    </row>
    <row r="187" spans="2:11" ht="15" customHeight="1">
      <c r="B187" s="107"/>
      <c r="C187" s="140" t="s">
        <v>767</v>
      </c>
      <c r="D187" s="87"/>
      <c r="E187" s="87"/>
      <c r="F187" s="106" t="s">
        <v>688</v>
      </c>
      <c r="G187" s="87"/>
      <c r="H187" s="87" t="s">
        <v>768</v>
      </c>
      <c r="I187" s="87" t="s">
        <v>769</v>
      </c>
      <c r="J187" s="141" t="s">
        <v>770</v>
      </c>
      <c r="K187" s="128"/>
    </row>
    <row r="188" spans="2:11" ht="15" customHeight="1">
      <c r="B188" s="107"/>
      <c r="C188" s="92" t="s">
        <v>41</v>
      </c>
      <c r="D188" s="87"/>
      <c r="E188" s="87"/>
      <c r="F188" s="106" t="s">
        <v>682</v>
      </c>
      <c r="G188" s="87"/>
      <c r="H188" s="83" t="s">
        <v>771</v>
      </c>
      <c r="I188" s="87" t="s">
        <v>772</v>
      </c>
      <c r="J188" s="87"/>
      <c r="K188" s="128"/>
    </row>
    <row r="189" spans="2:11" ht="15" customHeight="1">
      <c r="B189" s="107"/>
      <c r="C189" s="92" t="s">
        <v>773</v>
      </c>
      <c r="D189" s="87"/>
      <c r="E189" s="87"/>
      <c r="F189" s="106" t="s">
        <v>682</v>
      </c>
      <c r="G189" s="87"/>
      <c r="H189" s="87" t="s">
        <v>774</v>
      </c>
      <c r="I189" s="87" t="s">
        <v>716</v>
      </c>
      <c r="J189" s="87"/>
      <c r="K189" s="128"/>
    </row>
    <row r="190" spans="2:11" ht="15" customHeight="1">
      <c r="B190" s="107"/>
      <c r="C190" s="92" t="s">
        <v>775</v>
      </c>
      <c r="D190" s="87"/>
      <c r="E190" s="87"/>
      <c r="F190" s="106" t="s">
        <v>682</v>
      </c>
      <c r="G190" s="87"/>
      <c r="H190" s="87" t="s">
        <v>776</v>
      </c>
      <c r="I190" s="87" t="s">
        <v>716</v>
      </c>
      <c r="J190" s="87"/>
      <c r="K190" s="128"/>
    </row>
    <row r="191" spans="2:11" ht="15" customHeight="1">
      <c r="B191" s="107"/>
      <c r="C191" s="92" t="s">
        <v>777</v>
      </c>
      <c r="D191" s="87"/>
      <c r="E191" s="87"/>
      <c r="F191" s="106" t="s">
        <v>688</v>
      </c>
      <c r="G191" s="87"/>
      <c r="H191" s="87" t="s">
        <v>778</v>
      </c>
      <c r="I191" s="87" t="s">
        <v>716</v>
      </c>
      <c r="J191" s="87"/>
      <c r="K191" s="128"/>
    </row>
    <row r="192" spans="2:11" ht="15" customHeight="1">
      <c r="B192" s="134"/>
      <c r="C192" s="142"/>
      <c r="D192" s="116"/>
      <c r="E192" s="116"/>
      <c r="F192" s="116"/>
      <c r="G192" s="116"/>
      <c r="H192" s="116"/>
      <c r="I192" s="116"/>
      <c r="J192" s="116"/>
      <c r="K192" s="135"/>
    </row>
    <row r="193" spans="2:11" ht="18.75" customHeight="1">
      <c r="B193" s="83"/>
      <c r="C193" s="87"/>
      <c r="D193" s="87"/>
      <c r="E193" s="87"/>
      <c r="F193" s="106"/>
      <c r="G193" s="87"/>
      <c r="H193" s="87"/>
      <c r="I193" s="87"/>
      <c r="J193" s="87"/>
      <c r="K193" s="83"/>
    </row>
    <row r="194" spans="2:11" ht="18.75" customHeight="1">
      <c r="B194" s="83"/>
      <c r="C194" s="87"/>
      <c r="D194" s="87"/>
      <c r="E194" s="87"/>
      <c r="F194" s="106"/>
      <c r="G194" s="87"/>
      <c r="H194" s="87"/>
      <c r="I194" s="87"/>
      <c r="J194" s="87"/>
      <c r="K194" s="83"/>
    </row>
    <row r="195" spans="2:11" ht="18.75" customHeight="1">
      <c r="B195" s="93"/>
      <c r="C195" s="93"/>
      <c r="D195" s="93"/>
      <c r="E195" s="93"/>
      <c r="F195" s="93"/>
      <c r="G195" s="93"/>
      <c r="H195" s="93"/>
      <c r="I195" s="93"/>
      <c r="J195" s="93"/>
      <c r="K195" s="93"/>
    </row>
    <row r="196" spans="2:11">
      <c r="B196" s="75"/>
      <c r="C196" s="76"/>
      <c r="D196" s="76"/>
      <c r="E196" s="76"/>
      <c r="F196" s="76"/>
      <c r="G196" s="76"/>
      <c r="H196" s="76"/>
      <c r="I196" s="76"/>
      <c r="J196" s="76"/>
      <c r="K196" s="77"/>
    </row>
    <row r="197" spans="2:11" ht="21">
      <c r="B197" s="78"/>
      <c r="C197" s="198" t="s">
        <v>779</v>
      </c>
      <c r="D197" s="198"/>
      <c r="E197" s="198"/>
      <c r="F197" s="198"/>
      <c r="G197" s="198"/>
      <c r="H197" s="198"/>
      <c r="I197" s="198"/>
      <c r="J197" s="198"/>
      <c r="K197" s="79"/>
    </row>
    <row r="198" spans="2:11" ht="25.5" customHeight="1">
      <c r="B198" s="78"/>
      <c r="C198" s="143" t="s">
        <v>780</v>
      </c>
      <c r="D198" s="143"/>
      <c r="E198" s="143"/>
      <c r="F198" s="143" t="s">
        <v>781</v>
      </c>
      <c r="G198" s="144"/>
      <c r="H198" s="204" t="s">
        <v>782</v>
      </c>
      <c r="I198" s="204"/>
      <c r="J198" s="204"/>
      <c r="K198" s="79"/>
    </row>
    <row r="199" spans="2:11" ht="5.25" customHeight="1">
      <c r="B199" s="107"/>
      <c r="C199" s="104"/>
      <c r="D199" s="104"/>
      <c r="E199" s="104"/>
      <c r="F199" s="104"/>
      <c r="G199" s="87"/>
      <c r="H199" s="104"/>
      <c r="I199" s="104"/>
      <c r="J199" s="104"/>
      <c r="K199" s="128"/>
    </row>
    <row r="200" spans="2:11" ht="15" customHeight="1">
      <c r="B200" s="107"/>
      <c r="C200" s="87" t="s">
        <v>772</v>
      </c>
      <c r="D200" s="87"/>
      <c r="E200" s="87"/>
      <c r="F200" s="106" t="s">
        <v>42</v>
      </c>
      <c r="G200" s="87"/>
      <c r="H200" s="200" t="s">
        <v>783</v>
      </c>
      <c r="I200" s="200"/>
      <c r="J200" s="200"/>
      <c r="K200" s="128"/>
    </row>
    <row r="201" spans="2:11" ht="15" customHeight="1">
      <c r="B201" s="107"/>
      <c r="C201" s="113"/>
      <c r="D201" s="87"/>
      <c r="E201" s="87"/>
      <c r="F201" s="106" t="s">
        <v>43</v>
      </c>
      <c r="G201" s="87"/>
      <c r="H201" s="200" t="s">
        <v>784</v>
      </c>
      <c r="I201" s="200"/>
      <c r="J201" s="200"/>
      <c r="K201" s="128"/>
    </row>
    <row r="202" spans="2:11" ht="15" customHeight="1">
      <c r="B202" s="107"/>
      <c r="C202" s="113"/>
      <c r="D202" s="87"/>
      <c r="E202" s="87"/>
      <c r="F202" s="106" t="s">
        <v>46</v>
      </c>
      <c r="G202" s="87"/>
      <c r="H202" s="200" t="s">
        <v>785</v>
      </c>
      <c r="I202" s="200"/>
      <c r="J202" s="200"/>
      <c r="K202" s="128"/>
    </row>
    <row r="203" spans="2:11" ht="15" customHeight="1">
      <c r="B203" s="107"/>
      <c r="C203" s="87"/>
      <c r="D203" s="87"/>
      <c r="E203" s="87"/>
      <c r="F203" s="106" t="s">
        <v>44</v>
      </c>
      <c r="G203" s="87"/>
      <c r="H203" s="200" t="s">
        <v>786</v>
      </c>
      <c r="I203" s="200"/>
      <c r="J203" s="200"/>
      <c r="K203" s="128"/>
    </row>
    <row r="204" spans="2:11" ht="15" customHeight="1">
      <c r="B204" s="107"/>
      <c r="C204" s="87"/>
      <c r="D204" s="87"/>
      <c r="E204" s="87"/>
      <c r="F204" s="106" t="s">
        <v>45</v>
      </c>
      <c r="G204" s="87"/>
      <c r="H204" s="200" t="s">
        <v>787</v>
      </c>
      <c r="I204" s="200"/>
      <c r="J204" s="200"/>
      <c r="K204" s="128"/>
    </row>
    <row r="205" spans="2:11" ht="15" customHeight="1">
      <c r="B205" s="107"/>
      <c r="C205" s="87"/>
      <c r="D205" s="87"/>
      <c r="E205" s="87"/>
      <c r="F205" s="106"/>
      <c r="G205" s="87"/>
      <c r="H205" s="87"/>
      <c r="I205" s="87"/>
      <c r="J205" s="87"/>
      <c r="K205" s="128"/>
    </row>
    <row r="206" spans="2:11" ht="15" customHeight="1">
      <c r="B206" s="107"/>
      <c r="C206" s="87" t="s">
        <v>728</v>
      </c>
      <c r="D206" s="87"/>
      <c r="E206" s="87"/>
      <c r="F206" s="106" t="s">
        <v>78</v>
      </c>
      <c r="G206" s="87"/>
      <c r="H206" s="200" t="s">
        <v>788</v>
      </c>
      <c r="I206" s="200"/>
      <c r="J206" s="200"/>
      <c r="K206" s="128"/>
    </row>
    <row r="207" spans="2:11" ht="15" customHeight="1">
      <c r="B207" s="107"/>
      <c r="C207" s="113"/>
      <c r="D207" s="87"/>
      <c r="E207" s="87"/>
      <c r="F207" s="106" t="s">
        <v>625</v>
      </c>
      <c r="G207" s="87"/>
      <c r="H207" s="200" t="s">
        <v>626</v>
      </c>
      <c r="I207" s="200"/>
      <c r="J207" s="200"/>
      <c r="K207" s="128"/>
    </row>
    <row r="208" spans="2:11" ht="15" customHeight="1">
      <c r="B208" s="107"/>
      <c r="C208" s="87"/>
      <c r="D208" s="87"/>
      <c r="E208" s="87"/>
      <c r="F208" s="106" t="s">
        <v>623</v>
      </c>
      <c r="G208" s="87"/>
      <c r="H208" s="200" t="s">
        <v>789</v>
      </c>
      <c r="I208" s="200"/>
      <c r="J208" s="200"/>
      <c r="K208" s="128"/>
    </row>
    <row r="209" spans="2:11" ht="15" customHeight="1">
      <c r="B209" s="145"/>
      <c r="C209" s="113"/>
      <c r="D209" s="113"/>
      <c r="E209" s="113"/>
      <c r="F209" s="106" t="s">
        <v>627</v>
      </c>
      <c r="G209" s="92"/>
      <c r="H209" s="199" t="s">
        <v>628</v>
      </c>
      <c r="I209" s="199"/>
      <c r="J209" s="199"/>
      <c r="K209" s="146"/>
    </row>
    <row r="210" spans="2:11" ht="15" customHeight="1">
      <c r="B210" s="145"/>
      <c r="C210" s="113"/>
      <c r="D210" s="113"/>
      <c r="E210" s="113"/>
      <c r="F210" s="106" t="s">
        <v>629</v>
      </c>
      <c r="G210" s="92"/>
      <c r="H210" s="199" t="s">
        <v>790</v>
      </c>
      <c r="I210" s="199"/>
      <c r="J210" s="199"/>
      <c r="K210" s="146"/>
    </row>
    <row r="211" spans="2:11" ht="15" customHeight="1">
      <c r="B211" s="145"/>
      <c r="C211" s="113"/>
      <c r="D211" s="113"/>
      <c r="E211" s="113"/>
      <c r="F211" s="147"/>
      <c r="G211" s="92"/>
      <c r="H211" s="148"/>
      <c r="I211" s="148"/>
      <c r="J211" s="148"/>
      <c r="K211" s="146"/>
    </row>
    <row r="212" spans="2:11" ht="15" customHeight="1">
      <c r="B212" s="145"/>
      <c r="C212" s="87" t="s">
        <v>752</v>
      </c>
      <c r="D212" s="113"/>
      <c r="E212" s="113"/>
      <c r="F212" s="106">
        <v>1</v>
      </c>
      <c r="G212" s="92"/>
      <c r="H212" s="199" t="s">
        <v>791</v>
      </c>
      <c r="I212" s="199"/>
      <c r="J212" s="199"/>
      <c r="K212" s="146"/>
    </row>
    <row r="213" spans="2:11" ht="15" customHeight="1">
      <c r="B213" s="145"/>
      <c r="C213" s="113"/>
      <c r="D213" s="113"/>
      <c r="E213" s="113"/>
      <c r="F213" s="106">
        <v>2</v>
      </c>
      <c r="G213" s="92"/>
      <c r="H213" s="199" t="s">
        <v>792</v>
      </c>
      <c r="I213" s="199"/>
      <c r="J213" s="199"/>
      <c r="K213" s="146"/>
    </row>
    <row r="214" spans="2:11" ht="15" customHeight="1">
      <c r="B214" s="145"/>
      <c r="C214" s="113"/>
      <c r="D214" s="113"/>
      <c r="E214" s="113"/>
      <c r="F214" s="106">
        <v>3</v>
      </c>
      <c r="G214" s="92"/>
      <c r="H214" s="199" t="s">
        <v>793</v>
      </c>
      <c r="I214" s="199"/>
      <c r="J214" s="199"/>
      <c r="K214" s="146"/>
    </row>
    <row r="215" spans="2:11" ht="15" customHeight="1">
      <c r="B215" s="145"/>
      <c r="C215" s="113"/>
      <c r="D215" s="113"/>
      <c r="E215" s="113"/>
      <c r="F215" s="106">
        <v>4</v>
      </c>
      <c r="G215" s="92"/>
      <c r="H215" s="199" t="s">
        <v>794</v>
      </c>
      <c r="I215" s="199"/>
      <c r="J215" s="199"/>
      <c r="K215" s="146"/>
    </row>
    <row r="216" spans="2:11" ht="12.75" customHeight="1">
      <c r="B216" s="149"/>
      <c r="C216" s="150"/>
      <c r="D216" s="150"/>
      <c r="E216" s="150"/>
      <c r="F216" s="150"/>
      <c r="G216" s="150"/>
      <c r="H216" s="150"/>
      <c r="I216" s="150"/>
      <c r="J216" s="150"/>
      <c r="K216" s="151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D.1.4.- plyn - Rozvod plynu</vt:lpstr>
      <vt:lpstr>D.1.4.- ÚT - ústřední vyt...</vt:lpstr>
      <vt:lpstr>Pokyny pro vyplnění</vt:lpstr>
      <vt:lpstr>'D.1.4.- plyn - Rozvod plynu'!Názvy_tisku</vt:lpstr>
      <vt:lpstr>'D.1.4.- ÚT - ústřední vyt...'!Názvy_tisku</vt:lpstr>
      <vt:lpstr>'Rekapitulace stavby'!Názvy_tisku</vt:lpstr>
      <vt:lpstr>'D.1.4.- plyn - Rozvod plynu'!Oblast_tisku</vt:lpstr>
      <vt:lpstr>'D.1.4.- ÚT - ústřední vyt...'!Oblast_tisku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Fejk</dc:creator>
  <cp:lastModifiedBy>Tomáš Hromádko</cp:lastModifiedBy>
  <dcterms:created xsi:type="dcterms:W3CDTF">2019-01-21T09:18:26Z</dcterms:created>
  <dcterms:modified xsi:type="dcterms:W3CDTF">2019-07-30T14:07:55Z</dcterms:modified>
</cp:coreProperties>
</file>